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20490" windowHeight="7695" activeTab="0"/>
  </bookViews>
  <sheets>
    <sheet name="Tariffs" sheetId="1" r:id="rId1"/>
    <sheet name="Income" sheetId="2" state="hidden" r:id="rId2"/>
    <sheet name="Sheet3" sheetId="3" state="hidden" r:id="rId3"/>
    <sheet name="Published" sheetId="4" state="hidden" r:id="rId4"/>
    <sheet name="Sheet1" sheetId="5" state="hidden" r:id="rId5"/>
    <sheet name="tariff summary" sheetId="6" state="hidden" r:id="rId6"/>
  </sheets>
  <definedNames>
    <definedName name="_xlnm.Print_Area" localSheetId="1">'Income'!$A$4:$I$54</definedName>
    <definedName name="_xlnm.Print_Area" localSheetId="0">'Tariffs'!$A$1:$N$178</definedName>
  </definedNames>
  <calcPr fullCalcOnLoad="1"/>
</workbook>
</file>

<file path=xl/sharedStrings.xml><?xml version="1.0" encoding="utf-8"?>
<sst xmlns="http://schemas.openxmlformats.org/spreadsheetml/2006/main" count="993" uniqueCount="317">
  <si>
    <t>Tariff</t>
  </si>
  <si>
    <t>%</t>
  </si>
  <si>
    <t xml:space="preserve"> </t>
  </si>
  <si>
    <t>REFUSE  REMOVAL  (per month for one removal per week)</t>
  </si>
  <si>
    <t>RATES</t>
  </si>
  <si>
    <t>2.  Interest at the Standard Interest Rate would be charged on all late payments.</t>
  </si>
  <si>
    <t>REBATES ON RATABLE PROPERTIES</t>
  </si>
  <si>
    <t>OTHER SERVICES</t>
  </si>
  <si>
    <t>COMMUNITY &amp; TOWN HALLS , SPORTS FIELD AND PUBLIC PLACES</t>
  </si>
  <si>
    <t>Community and Town halls, Sports Field and Public Places</t>
  </si>
  <si>
    <t>businesses, corporate bodies and includes functions such as disco's,</t>
  </si>
  <si>
    <t>beauty contests,concerts,professional boxing and films.</t>
  </si>
  <si>
    <t>bazaars,concerts,dances,high teas run by:</t>
  </si>
  <si>
    <t>Churches or Religious Bodies, Cultural Organisations, Schools (State Aided),</t>
  </si>
  <si>
    <t xml:space="preserve">Service Clubs( Rotary,Round Table etc), Sporting Clubs and includes </t>
  </si>
  <si>
    <t>Graduations, Parties and Weddings</t>
  </si>
  <si>
    <t>Church Services, Funerals,Meetings and Prize Giving run by:</t>
  </si>
  <si>
    <t>Churches or Religious bodies, Cultural Organisations, Schools(State Aided),</t>
  </si>
  <si>
    <t xml:space="preserve">Service Clubs (Rotary,Round Table etc) and Sporting Clubs. </t>
  </si>
  <si>
    <t>Notes</t>
  </si>
  <si>
    <t>2.Sundays &amp; Public Holidays - daily rate x 2</t>
  </si>
  <si>
    <t>3.Hire after 24h00 subject to staff availability</t>
  </si>
  <si>
    <t>CEMETERY CHARGES</t>
  </si>
  <si>
    <t>Adult per plot</t>
  </si>
  <si>
    <t>Child per plot</t>
  </si>
  <si>
    <t>Supervision  fee in cases where graves are privately dug</t>
  </si>
  <si>
    <t>Exhumation and opening of graves</t>
  </si>
  <si>
    <t>per grave</t>
  </si>
  <si>
    <t>For the purpose of determination of above fees  Adult shall mean a person 12 years of age or older.</t>
  </si>
  <si>
    <t>GRAZING CAMPS</t>
  </si>
  <si>
    <t>POUNDING FEES</t>
  </si>
  <si>
    <t>Per Goat per day</t>
  </si>
  <si>
    <t>Per sheep per day</t>
  </si>
  <si>
    <t>ADMINISTRATIVE SERVISES</t>
  </si>
  <si>
    <t>Information Printouts</t>
  </si>
  <si>
    <t>I D P Document</t>
  </si>
  <si>
    <t>Financial Statements</t>
  </si>
  <si>
    <t>Budget</t>
  </si>
  <si>
    <t>STANDARD INTEREST</t>
  </si>
  <si>
    <t>Rubble per load</t>
  </si>
  <si>
    <t>Garden Refuse Removal per load</t>
  </si>
  <si>
    <t>BUILDINGS RENTALS per month</t>
  </si>
  <si>
    <t>In addition to the above mentioned charges payable any overtime being paid to employees of the council shall be levied.</t>
  </si>
  <si>
    <t>Indigents</t>
  </si>
  <si>
    <t>Senior Citizens</t>
  </si>
  <si>
    <t>Per Rand on Valuation of all Residential Properties</t>
  </si>
  <si>
    <t>Per Rand on Valuation of all Government Properties</t>
  </si>
  <si>
    <t>2007/2008</t>
  </si>
  <si>
    <t>All other Rebates,Exemptions and Discounts will be effected according to  Municipal Rates Policy</t>
  </si>
  <si>
    <t>Digging of Adult Grave</t>
  </si>
  <si>
    <t>Digging of Child Grave</t>
  </si>
  <si>
    <t>Per Rand on Valuation of all Farms used for Agricultural purposes</t>
  </si>
  <si>
    <t>Per Rand on Valuation of all Farms used for eco-tourism/converstion</t>
  </si>
  <si>
    <t>1.  Unless indicated otherwise the following tariffs are applicable throughout the Port St Johns Municipal area.</t>
  </si>
  <si>
    <t>2008/2009</t>
  </si>
  <si>
    <t>Domestic Consumers x1</t>
  </si>
  <si>
    <t>Government/Hospitals//Hostels/Schools/Flats x5</t>
  </si>
  <si>
    <t>Bed &amp; Breakfast</t>
  </si>
  <si>
    <t>Large Commercial Consumers x7</t>
  </si>
  <si>
    <t>Holiday resorts</t>
  </si>
  <si>
    <t>SME'S Commercial Consumers x7</t>
  </si>
  <si>
    <t>The tariff is based on 85L Bin/bag 1per week</t>
  </si>
  <si>
    <t xml:space="preserve">   %</t>
  </si>
  <si>
    <t>Per Rand on Valuation of all Multiple use Properties - Dorminant use shall be deemed for determination of rate/tariff</t>
  </si>
  <si>
    <t>Per Rand on Valuation of all Business Properties</t>
  </si>
  <si>
    <t>Per Rand on Valuation of all Farms used for trading in/ hunting of game</t>
  </si>
  <si>
    <t>Per Rand on Valuation of all Industrial Properties</t>
  </si>
  <si>
    <t>DIFFERENTIAL RATING</t>
  </si>
  <si>
    <t>DIFFERENT CATEGORY OF PROPERTIES</t>
  </si>
  <si>
    <t>Per Rand on Valuation of all vacant land (erven) according their zoning</t>
  </si>
  <si>
    <t>Different rates shall be applied to different category of properties.</t>
  </si>
  <si>
    <t>Ratio</t>
  </si>
  <si>
    <t>Neats Eats</t>
  </si>
  <si>
    <t>Yuyani Resturant</t>
  </si>
  <si>
    <t>LEANERS LICENCES</t>
  </si>
  <si>
    <t>Booking(non refundable)</t>
  </si>
  <si>
    <t>Administration of leaners licence</t>
  </si>
  <si>
    <t>1. A refundable security fee is R500 for Town halls if no damages to Property</t>
  </si>
  <si>
    <t>PORT ST JOHNS TOWN</t>
  </si>
  <si>
    <t>T</t>
  </si>
  <si>
    <t>O</t>
  </si>
  <si>
    <t>OUTSIDE TOWN</t>
  </si>
  <si>
    <t>Tender document</t>
  </si>
  <si>
    <t>FESTIVE /BEACH AND HAWKING FEES</t>
  </si>
  <si>
    <t>Full time hawker</t>
  </si>
  <si>
    <t>PSJ Residants</t>
  </si>
  <si>
    <t>Non PSJ hawkers</t>
  </si>
  <si>
    <t>Sheep Trucks</t>
  </si>
  <si>
    <t>Umbrella hire</t>
  </si>
  <si>
    <t>Beach entry fee per car per day</t>
  </si>
  <si>
    <t>Bakkies/cartages</t>
  </si>
  <si>
    <t>Rates</t>
  </si>
  <si>
    <t>Valuation</t>
  </si>
  <si>
    <t>Assessment</t>
  </si>
  <si>
    <t>Discounts</t>
  </si>
  <si>
    <t>Total</t>
  </si>
  <si>
    <t>Working for anticipated income for 2008/2009</t>
  </si>
  <si>
    <t>Refuse</t>
  </si>
  <si>
    <t>2007 /2008</t>
  </si>
  <si>
    <t>2008/ 2009</t>
  </si>
  <si>
    <t>Domestic</t>
  </si>
  <si>
    <t>SME'S</t>
  </si>
  <si>
    <t xml:space="preserve">Larg </t>
  </si>
  <si>
    <t>Commecial</t>
  </si>
  <si>
    <t>Gov,hosp</t>
  </si>
  <si>
    <t>B&amp;B</t>
  </si>
  <si>
    <t>Holiday</t>
  </si>
  <si>
    <t>resorts</t>
  </si>
  <si>
    <t>Flats</t>
  </si>
  <si>
    <t xml:space="preserve">tariff </t>
  </si>
  <si>
    <t>Monthly</t>
  </si>
  <si>
    <t>Annually</t>
  </si>
  <si>
    <t>Leaners licence</t>
  </si>
  <si>
    <t>Class capacilty</t>
  </si>
  <si>
    <t>two per day</t>
  </si>
  <si>
    <t>weekly</t>
  </si>
  <si>
    <t>monthly</t>
  </si>
  <si>
    <t>booking</t>
  </si>
  <si>
    <t xml:space="preserve">annually </t>
  </si>
  <si>
    <t>Rentals</t>
  </si>
  <si>
    <t>Vuyani</t>
  </si>
  <si>
    <t>Mangroove</t>
  </si>
  <si>
    <t>rent per month</t>
  </si>
  <si>
    <t>annual</t>
  </si>
  <si>
    <t>Total own revenue</t>
  </si>
  <si>
    <t>Equitalbe Share</t>
  </si>
  <si>
    <t>MSIG</t>
  </si>
  <si>
    <t>FMG</t>
  </si>
  <si>
    <t>MIG</t>
  </si>
  <si>
    <t xml:space="preserve">OPERATIONAL </t>
  </si>
  <si>
    <t>CAPITAL</t>
  </si>
  <si>
    <t xml:space="preserve">TOTAL </t>
  </si>
  <si>
    <t>MSP</t>
  </si>
  <si>
    <t>Sundry</t>
  </si>
  <si>
    <t>2009/2010</t>
  </si>
  <si>
    <t>value</t>
  </si>
  <si>
    <t>15% per annum</t>
  </si>
  <si>
    <t>Per Rand on Valuation of all Public Service Infrustracture</t>
  </si>
  <si>
    <t>Newly Rateble Properties (phase-in over 3 years) 75%,50%,25%</t>
  </si>
  <si>
    <t>Public service infrastruture</t>
  </si>
  <si>
    <t>2010/2011</t>
  </si>
  <si>
    <r>
      <t>Category l:</t>
    </r>
    <r>
      <rPr>
        <sz val="10"/>
        <color indexed="56"/>
        <rFont val="Arial"/>
        <family val="2"/>
      </rPr>
      <t xml:space="preserve"> events organised with the purpose of making profit by:</t>
    </r>
  </si>
  <si>
    <r>
      <t xml:space="preserve">Category ll: </t>
    </r>
    <r>
      <rPr>
        <sz val="10"/>
        <color indexed="56"/>
        <rFont val="Arial"/>
        <family val="2"/>
      </rPr>
      <t>fundraising events such as:</t>
    </r>
  </si>
  <si>
    <r>
      <t xml:space="preserve">Category lll: </t>
    </r>
    <r>
      <rPr>
        <sz val="10"/>
        <color indexed="56"/>
        <rFont val="Arial"/>
        <family val="2"/>
      </rPr>
      <t>Includes events such as:</t>
    </r>
  </si>
  <si>
    <t>1: 1</t>
  </si>
  <si>
    <t>Per Rand on Valuation of all Public Benefif Organisations</t>
  </si>
  <si>
    <t>1: 0.25</t>
  </si>
  <si>
    <t>2011/2012</t>
  </si>
  <si>
    <t>Tariff Schedule</t>
  </si>
  <si>
    <t>2012/13</t>
  </si>
  <si>
    <t>2012/2013</t>
  </si>
  <si>
    <t>2013/14</t>
  </si>
  <si>
    <t>2013/2014</t>
  </si>
  <si>
    <t>2014/2014</t>
  </si>
  <si>
    <t>2014/2015</t>
  </si>
  <si>
    <t>Per Cattle,Donkeys and Horses per day</t>
  </si>
  <si>
    <t>R30.00 per day for pigs will be levied to a grazing camp</t>
  </si>
  <si>
    <t>R20.00 per day for cattle, donkeys and horses will be levied to a grazing camps.</t>
  </si>
  <si>
    <t>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</si>
  <si>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0m2 to 80m2</t>
    </r>
  </si>
  <si>
    <t>R 1000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</si>
  <si>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80m2 to 160m2</t>
    </r>
  </si>
  <si>
    <t>R2000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</si>
  <si>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160m2 to 240m2</t>
    </r>
  </si>
  <si>
    <t>R3000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</si>
  <si>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240m2 to 320m2</t>
    </r>
  </si>
  <si>
    <t>R4000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</si>
  <si>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320m2 to 400m2</t>
    </r>
  </si>
  <si>
    <t>R5000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</si>
  <si>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400m2 to 500m2</t>
    </r>
  </si>
  <si>
    <t>R6000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</si>
  <si>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500m2 up to the maximum m2</t>
    </r>
  </si>
  <si>
    <t>R15000</t>
  </si>
  <si>
    <t>-RENOVATIONS /ALTERATIONS</t>
  </si>
  <si>
    <t>R  800</t>
  </si>
  <si>
    <t>R 1800</t>
  </si>
  <si>
    <t>R 2800</t>
  </si>
  <si>
    <t>R 3800</t>
  </si>
  <si>
    <t>R 4800</t>
  </si>
  <si>
    <t>R 5800</t>
  </si>
  <si>
    <t>R13000</t>
  </si>
  <si>
    <t>BUSINESS</t>
  </si>
  <si>
    <t>-NEW CONSTRUCTION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</si>
  <si>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0m2 to 200m2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</si>
  <si>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200m2 to 400m2</t>
    </r>
  </si>
  <si>
    <t>R7000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</si>
  <si>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400m2 to 600m2</t>
    </r>
  </si>
  <si>
    <t>R9000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</si>
  <si>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600m2 to 800m2</t>
    </r>
  </si>
  <si>
    <t>R11000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</si>
  <si>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800m2 to 1000m2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</si>
  <si>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1000m2 up to the maximum m2</t>
    </r>
  </si>
  <si>
    <t>R25000</t>
  </si>
  <si>
    <t>RENOVATIONS/ALTERATIONS</t>
  </si>
  <si>
    <t>R4800</t>
  </si>
  <si>
    <t>R6800</t>
  </si>
  <si>
    <t>R8800</t>
  </si>
  <si>
    <t>R10800</t>
  </si>
  <si>
    <t>R12800</t>
  </si>
  <si>
    <t>R23000</t>
  </si>
  <si>
    <t>COMMERCIAL</t>
  </si>
  <si>
    <t>SCHOOLS, HOSPITALS AND CLINICS</t>
  </si>
  <si>
    <r>
      <t>-NEW CONSTRUCTION</t>
    </r>
    <r>
      <rPr>
        <sz val="11"/>
        <rFont val="Calibri"/>
        <family val="2"/>
      </rPr>
      <t xml:space="preserve"> </t>
    </r>
  </si>
  <si>
    <t>R8000</t>
  </si>
  <si>
    <t>R10000</t>
  </si>
  <si>
    <t>R12000</t>
  </si>
  <si>
    <t>R14000</t>
  </si>
  <si>
    <t>R26000</t>
  </si>
  <si>
    <t>RENOVATIONS / ALTERATIONS</t>
  </si>
  <si>
    <t>R5800</t>
  </si>
  <si>
    <t>R7800</t>
  </si>
  <si>
    <t>R9800</t>
  </si>
  <si>
    <t>R11800</t>
  </si>
  <si>
    <t>R13800</t>
  </si>
  <si>
    <t>BILLBOARDS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</si>
  <si>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0m2 to 5m2</t>
    </r>
  </si>
  <si>
    <t>R1000 per month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</si>
  <si>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5m2 to 10m2</t>
    </r>
  </si>
  <si>
    <t>R2000 per month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</si>
  <si>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10 to maximum m2</t>
    </r>
  </si>
  <si>
    <t>R3000 per month</t>
  </si>
  <si>
    <t>SIGN BOARDS</t>
  </si>
  <si>
    <t>Signboards from 0m2 to 5m2</t>
  </si>
  <si>
    <t xml:space="preserve">  </t>
  </si>
  <si>
    <t>Signboards from 5m2 to 10m2</t>
  </si>
  <si>
    <t>Signboards from 10m2 to maximum m2</t>
  </si>
  <si>
    <t>BOUNDARY WALLS</t>
  </si>
  <si>
    <t>Construction from 0m2 to 100m2</t>
  </si>
  <si>
    <t>Construction from 100m2 to 200m2</t>
  </si>
  <si>
    <t>Construction from 300m2 to 400m2</t>
  </si>
  <si>
    <t>Construction from 400m2 to 500m2</t>
  </si>
  <si>
    <t>Construction from 500m2 up to the maximum m2</t>
  </si>
  <si>
    <t>R 7000</t>
  </si>
  <si>
    <t>2. INSPECTION FEES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</si>
  <si>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Residential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</si>
  <si>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Business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</si>
  <si>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Commercial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</si>
  <si>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</si>
  <si>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Sign boards</t>
    </r>
  </si>
  <si>
    <t>3 .BUILDERS DEPOSIT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</si>
  <si>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Commercial</t>
    </r>
  </si>
  <si>
    <t>All clients submitting Plans for approval will be liable to pay all three following fees before approval.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</si>
  <si>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 xml:space="preserve"> Plan fees                - </t>
    </r>
  </si>
  <si>
    <t>For plan approval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</si>
  <si>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Inspection fees      -</t>
    </r>
  </si>
  <si>
    <t>For inspections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</si>
  <si>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Builders deposit    -</t>
    </r>
  </si>
  <si>
    <t xml:space="preserve">Amount payable before  plan approval and refundable after                      </t>
  </si>
  <si>
    <t>Completion of construction on the following conditions;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</si>
  <si>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That all stages of construction have been inspected and approved.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</si>
  <si>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Rubble dumped in an authorised dumping site.</t>
    </r>
  </si>
  <si>
    <t>1,000.00 per month</t>
  </si>
  <si>
    <t>2,000.00 per month</t>
  </si>
  <si>
    <t>3,000.00 per month</t>
  </si>
  <si>
    <t>TARIFFS  LIST FOR BUILDING PLANS</t>
  </si>
  <si>
    <t>fine for being absent in the first council meeting</t>
  </si>
  <si>
    <t>fine for being absent for the second council meeting</t>
  </si>
  <si>
    <t>FINES FOR NON ATTENDENCE OF COUNCIL MEETING</t>
  </si>
  <si>
    <t>2015/2016</t>
  </si>
  <si>
    <t>Library fees</t>
  </si>
  <si>
    <t>Valuation Certificate</t>
  </si>
  <si>
    <t>Printing</t>
  </si>
  <si>
    <t>A4 size (Back)</t>
  </si>
  <si>
    <t>A4 size (colour)</t>
  </si>
  <si>
    <t>Photocopying(Black or White) per page</t>
  </si>
  <si>
    <t>A3 size (Black)</t>
  </si>
  <si>
    <t>A3 size (Colour)</t>
  </si>
  <si>
    <t>(Black or white) per page</t>
  </si>
  <si>
    <t>Damage or lost book</t>
  </si>
  <si>
    <t>Pay full price of book</t>
  </si>
  <si>
    <t>Fine for late books(per day)</t>
  </si>
  <si>
    <t>Rates Clearance Certificate</t>
  </si>
  <si>
    <t>2016/2017</t>
  </si>
  <si>
    <t>Full time hawker-Inside stalls</t>
  </si>
  <si>
    <t>Full time hawker-Outside stalls</t>
  </si>
  <si>
    <t>Sports Field</t>
  </si>
  <si>
    <t>FESTIVE /BEACH AND HAWKING FEES AND PERMITS</t>
  </si>
  <si>
    <t>Businesses per annum</t>
  </si>
  <si>
    <t>Application fees</t>
  </si>
  <si>
    <t>Erven 0 - 2500 square metres</t>
  </si>
  <si>
    <t>Erven 2501 - 5000 square metres</t>
  </si>
  <si>
    <t>Erven 5001 - 10000  square metres</t>
  </si>
  <si>
    <t>Erven 1 ha - 5 ha</t>
  </si>
  <si>
    <t>Erven over 5 ha</t>
  </si>
  <si>
    <t>Advertising fees</t>
  </si>
  <si>
    <t>PASSENGER CARRYING VEHICLES</t>
  </si>
  <si>
    <t>APPLICATION FOR REZONING</t>
  </si>
  <si>
    <t>USE OF TAXI RANK</t>
  </si>
  <si>
    <t>per taxi,per annum</t>
  </si>
  <si>
    <t>per bakkie,per annum</t>
  </si>
  <si>
    <t>Inspection of any deed,document or diagram or any details,per certificate per property</t>
  </si>
  <si>
    <t>OTHER TARIFFS</t>
  </si>
  <si>
    <t xml:space="preserve">Dumping refuse </t>
  </si>
  <si>
    <t>Urinating on the street</t>
  </si>
  <si>
    <t>Unlicensed business</t>
  </si>
  <si>
    <t>Unpermitted business</t>
  </si>
  <si>
    <t>Littering</t>
  </si>
  <si>
    <t>Illegal and street car wash</t>
  </si>
  <si>
    <t>Repair of vehicle on the parking</t>
  </si>
  <si>
    <t>Public disorder</t>
  </si>
  <si>
    <t xml:space="preserve">  RENTALS</t>
  </si>
  <si>
    <t>Tombo office rental(Per month)</t>
  </si>
  <si>
    <t>Boat  rental(Per day)</t>
  </si>
  <si>
    <r>
      <t>-NEW CONSTRUCTION</t>
    </r>
    <r>
      <rPr>
        <u val="single"/>
        <sz val="11"/>
        <rFont val="Calibri"/>
        <family val="2"/>
      </rPr>
      <t xml:space="preserve"> </t>
    </r>
  </si>
  <si>
    <t>2018/2019</t>
  </si>
  <si>
    <t>Tender document for Roads</t>
  </si>
  <si>
    <t>2019/2020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</si>
  <si>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 xml:space="preserve">Inspection fees      -    Amount payable before  plan approval and refundable after  </t>
    </r>
  </si>
  <si>
    <r>
      <t>Category l:</t>
    </r>
    <r>
      <rPr>
        <sz val="10"/>
        <rFont val="Arial"/>
        <family val="2"/>
      </rPr>
      <t xml:space="preserve"> events organised with the purpose of making profit by:</t>
    </r>
  </si>
  <si>
    <r>
      <t xml:space="preserve">Category ll: </t>
    </r>
    <r>
      <rPr>
        <sz val="10"/>
        <rFont val="Arial"/>
        <family val="2"/>
      </rPr>
      <t>fundraising events such as:</t>
    </r>
  </si>
  <si>
    <r>
      <t xml:space="preserve">Category lll: </t>
    </r>
    <r>
      <rPr>
        <sz val="10"/>
        <rFont val="Arial"/>
        <family val="2"/>
      </rPr>
      <t>Includes events such as:</t>
    </r>
  </si>
  <si>
    <t>2020/2021</t>
  </si>
  <si>
    <t>2021/2022</t>
  </si>
  <si>
    <t>Waste Disposal (tip site) per month</t>
  </si>
  <si>
    <t>Cartages/Mobile Kitchen</t>
  </si>
  <si>
    <t>2022/2023</t>
  </si>
  <si>
    <t>Tariff   Schedule 2022/23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</si>
</sst>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"/>
    <numFmt numFmtId="175" formatCode="0.000"/>
    <numFmt numFmtId="176" formatCode="0.00;[Red]0.00"/>
    <numFmt numFmtId="177" formatCode="#,##0.000;[Red]#,##0.000"/>
    <numFmt numFmtId="178" formatCode="0.000_ ;\-0.000\ "/>
    <numFmt numFmtId="179" formatCode="#,##0.000_ ;\-#,##0.000\ "/>
    <numFmt numFmtId="180" formatCode="#,##0;[Red]#,##0"/>
    <numFmt numFmtId="181" formatCode="0;[Red]0"/>
    <numFmt numFmtId="182" formatCode="_(* #,##0.000_);_(* \(#,##0.000\);_(* &quot;-&quot;???_);_(@_)"/>
    <numFmt numFmtId="183" formatCode="_ * #,##0.000_ ;_ * \-#,##0.000_ ;_ * &quot;-&quot;?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sz val="11"/>
      <color rgb="FF00206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7" fillId="33" borderId="0" xfId="0" applyNumberFormat="1" applyFont="1" applyFill="1" applyAlignment="1">
      <alignment horizontal="center"/>
    </xf>
    <xf numFmtId="2" fontId="57" fillId="0" borderId="0" xfId="0" applyNumberFormat="1" applyFont="1" applyFill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10" fontId="56" fillId="0" borderId="0" xfId="0" applyNumberFormat="1" applyFont="1" applyFill="1" applyAlignment="1">
      <alignment/>
    </xf>
    <xf numFmtId="10" fontId="56" fillId="33" borderId="0" xfId="0" applyNumberFormat="1" applyFont="1" applyFill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2" fontId="56" fillId="0" borderId="12" xfId="0" applyNumberFormat="1" applyFont="1" applyFill="1" applyBorder="1" applyAlignment="1">
      <alignment/>
    </xf>
    <xf numFmtId="4" fontId="56" fillId="0" borderId="12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/>
    </xf>
    <xf numFmtId="1" fontId="56" fillId="0" borderId="12" xfId="0" applyNumberFormat="1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34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2" fontId="57" fillId="34" borderId="0" xfId="0" applyNumberFormat="1" applyFont="1" applyFill="1" applyAlignment="1">
      <alignment horizontal="center"/>
    </xf>
    <xf numFmtId="10" fontId="56" fillId="34" borderId="0" xfId="0" applyNumberFormat="1" applyFont="1" applyFill="1" applyAlignment="1">
      <alignment/>
    </xf>
    <xf numFmtId="172" fontId="56" fillId="0" borderId="17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173" fontId="56" fillId="0" borderId="12" xfId="0" applyNumberFormat="1" applyFont="1" applyFill="1" applyBorder="1" applyAlignment="1">
      <alignment/>
    </xf>
    <xf numFmtId="1" fontId="56" fillId="0" borderId="12" xfId="0" applyNumberFormat="1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72" fontId="56" fillId="0" borderId="0" xfId="0" applyNumberFormat="1" applyFont="1" applyFill="1" applyBorder="1" applyAlignment="1">
      <alignment/>
    </xf>
    <xf numFmtId="173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175" fontId="56" fillId="34" borderId="12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6" fillId="34" borderId="0" xfId="0" applyFont="1" applyFill="1" applyAlignment="1">
      <alignment/>
    </xf>
    <xf numFmtId="9" fontId="56" fillId="0" borderId="12" xfId="0" applyNumberFormat="1" applyFont="1" applyFill="1" applyBorder="1" applyAlignment="1">
      <alignment/>
    </xf>
    <xf numFmtId="9" fontId="56" fillId="34" borderId="12" xfId="0" applyNumberFormat="1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0" xfId="0" applyFont="1" applyBorder="1" applyAlignment="1">
      <alignment/>
    </xf>
    <xf numFmtId="9" fontId="56" fillId="0" borderId="0" xfId="0" applyNumberFormat="1" applyFont="1" applyFill="1" applyBorder="1" applyAlignment="1">
      <alignment/>
    </xf>
    <xf numFmtId="0" fontId="57" fillId="35" borderId="0" xfId="0" applyNumberFormat="1" applyFont="1" applyFill="1" applyAlignment="1">
      <alignment horizontal="center"/>
    </xf>
    <xf numFmtId="2" fontId="57" fillId="0" borderId="0" xfId="0" applyNumberFormat="1" applyFont="1" applyAlignment="1">
      <alignment horizontal="center"/>
    </xf>
    <xf numFmtId="2" fontId="57" fillId="35" borderId="0" xfId="0" applyNumberFormat="1" applyFont="1" applyFill="1" applyAlignment="1">
      <alignment horizontal="center"/>
    </xf>
    <xf numFmtId="10" fontId="58" fillId="0" borderId="0" xfId="0" applyNumberFormat="1" applyFont="1" applyAlignment="1">
      <alignment horizontal="right"/>
    </xf>
    <xf numFmtId="10" fontId="58" fillId="0" borderId="0" xfId="0" applyNumberFormat="1" applyFont="1" applyFill="1" applyAlignment="1">
      <alignment horizontal="right"/>
    </xf>
    <xf numFmtId="10" fontId="58" fillId="35" borderId="0" xfId="0" applyNumberFormat="1" applyFont="1" applyFill="1" applyAlignment="1">
      <alignment horizontal="right"/>
    </xf>
    <xf numFmtId="0" fontId="56" fillId="0" borderId="12" xfId="0" applyFont="1" applyBorder="1" applyAlignment="1">
      <alignment/>
    </xf>
    <xf numFmtId="4" fontId="56" fillId="35" borderId="12" xfId="0" applyNumberFormat="1" applyFont="1" applyFill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1" fontId="56" fillId="0" borderId="0" xfId="0" applyNumberFormat="1" applyFont="1" applyAlignment="1">
      <alignment/>
    </xf>
    <xf numFmtId="0" fontId="57" fillId="36" borderId="0" xfId="0" applyNumberFormat="1" applyFont="1" applyFill="1" applyAlignment="1">
      <alignment horizontal="center"/>
    </xf>
    <xf numFmtId="0" fontId="57" fillId="0" borderId="0" xfId="0" applyNumberFormat="1" applyFont="1" applyAlignment="1">
      <alignment horizontal="center"/>
    </xf>
    <xf numFmtId="0" fontId="58" fillId="0" borderId="0" xfId="0" applyFont="1" applyBorder="1" applyAlignment="1">
      <alignment/>
    </xf>
    <xf numFmtId="0" fontId="56" fillId="0" borderId="22" xfId="0" applyFont="1" applyBorder="1" applyAlignment="1">
      <alignment/>
    </xf>
    <xf numFmtId="1" fontId="56" fillId="0" borderId="22" xfId="0" applyNumberFormat="1" applyFont="1" applyFill="1" applyBorder="1" applyAlignment="1">
      <alignment/>
    </xf>
    <xf numFmtId="4" fontId="56" fillId="36" borderId="12" xfId="0" applyNumberFormat="1" applyFont="1" applyFill="1" applyBorder="1" applyAlignment="1">
      <alignment/>
    </xf>
    <xf numFmtId="1" fontId="56" fillId="0" borderId="0" xfId="0" applyNumberFormat="1" applyFont="1" applyBorder="1" applyAlignment="1">
      <alignment/>
    </xf>
    <xf numFmtId="174" fontId="56" fillId="0" borderId="0" xfId="0" applyNumberFormat="1" applyFont="1" applyBorder="1" applyAlignment="1">
      <alignment/>
    </xf>
    <xf numFmtId="0" fontId="57" fillId="37" borderId="0" xfId="0" applyNumberFormat="1" applyFont="1" applyFill="1" applyAlignment="1">
      <alignment horizontal="center"/>
    </xf>
    <xf numFmtId="4" fontId="56" fillId="37" borderId="12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8" fillId="0" borderId="15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4" fontId="56" fillId="34" borderId="12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7" fillId="0" borderId="15" xfId="0" applyFont="1" applyBorder="1" applyAlignment="1">
      <alignment/>
    </xf>
    <xf numFmtId="1" fontId="56" fillId="0" borderId="18" xfId="0" applyNumberFormat="1" applyFont="1" applyFill="1" applyBorder="1" applyAlignment="1">
      <alignment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49" fontId="56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 applyProtection="1">
      <alignment horizontal="right"/>
      <protection locked="0"/>
    </xf>
    <xf numFmtId="0" fontId="60" fillId="0" borderId="0" xfId="0" applyFont="1" applyAlignment="1" applyProtection="1">
      <alignment horizontal="right"/>
      <protection locked="0"/>
    </xf>
    <xf numFmtId="49" fontId="61" fillId="0" borderId="12" xfId="0" applyNumberFormat="1" applyFont="1" applyBorder="1" applyAlignment="1">
      <alignment/>
    </xf>
    <xf numFmtId="0" fontId="56" fillId="38" borderId="0" xfId="0" applyFont="1" applyFill="1" applyBorder="1" applyAlignment="1">
      <alignment/>
    </xf>
    <xf numFmtId="0" fontId="56" fillId="38" borderId="0" xfId="0" applyFont="1" applyFill="1" applyAlignment="1">
      <alignment/>
    </xf>
    <xf numFmtId="1" fontId="56" fillId="38" borderId="0" xfId="0" applyNumberFormat="1" applyFont="1" applyFill="1" applyBorder="1" applyAlignment="1">
      <alignment/>
    </xf>
    <xf numFmtId="4" fontId="56" fillId="38" borderId="0" xfId="0" applyNumberFormat="1" applyFont="1" applyFill="1" applyBorder="1" applyAlignment="1">
      <alignment/>
    </xf>
    <xf numFmtId="4" fontId="62" fillId="38" borderId="0" xfId="0" applyNumberFormat="1" applyFont="1" applyFill="1" applyBorder="1" applyAlignment="1">
      <alignment/>
    </xf>
    <xf numFmtId="4" fontId="56" fillId="38" borderId="12" xfId="0" applyNumberFormat="1" applyFont="1" applyFill="1" applyBorder="1" applyAlignment="1">
      <alignment/>
    </xf>
    <xf numFmtId="10" fontId="58" fillId="38" borderId="0" xfId="0" applyNumberFormat="1" applyFont="1" applyFill="1" applyAlignment="1">
      <alignment horizontal="right"/>
    </xf>
    <xf numFmtId="9" fontId="56" fillId="38" borderId="0" xfId="0" applyNumberFormat="1" applyFont="1" applyFill="1" applyBorder="1" applyAlignment="1">
      <alignment/>
    </xf>
    <xf numFmtId="175" fontId="56" fillId="0" borderId="12" xfId="0" applyNumberFormat="1" applyFont="1" applyFill="1" applyBorder="1" applyAlignment="1">
      <alignment/>
    </xf>
    <xf numFmtId="175" fontId="56" fillId="0" borderId="22" xfId="0" applyNumberFormat="1" applyFont="1" applyFill="1" applyBorder="1" applyAlignment="1">
      <alignment/>
    </xf>
    <xf numFmtId="0" fontId="56" fillId="0" borderId="25" xfId="0" applyFont="1" applyBorder="1" applyAlignment="1">
      <alignment/>
    </xf>
    <xf numFmtId="0" fontId="8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62" fillId="0" borderId="0" xfId="0" applyFont="1" applyAlignment="1">
      <alignment/>
    </xf>
    <xf numFmtId="0" fontId="57" fillId="39" borderId="0" xfId="0" applyNumberFormat="1" applyFont="1" applyFill="1" applyAlignment="1">
      <alignment horizontal="center"/>
    </xf>
    <xf numFmtId="2" fontId="57" fillId="39" borderId="0" xfId="0" applyNumberFormat="1" applyFont="1" applyFill="1" applyAlignment="1">
      <alignment horizontal="center"/>
    </xf>
    <xf numFmtId="10" fontId="56" fillId="39" borderId="0" xfId="0" applyNumberFormat="1" applyFont="1" applyFill="1" applyAlignment="1">
      <alignment/>
    </xf>
    <xf numFmtId="4" fontId="56" fillId="39" borderId="12" xfId="0" applyNumberFormat="1" applyFont="1" applyFill="1" applyBorder="1" applyAlignment="1">
      <alignment/>
    </xf>
    <xf numFmtId="4" fontId="61" fillId="39" borderId="12" xfId="0" applyNumberFormat="1" applyFont="1" applyFill="1" applyBorder="1" applyAlignment="1">
      <alignment/>
    </xf>
    <xf numFmtId="0" fontId="56" fillId="39" borderId="0" xfId="0" applyFont="1" applyFill="1" applyAlignment="1">
      <alignment/>
    </xf>
    <xf numFmtId="175" fontId="61" fillId="39" borderId="12" xfId="0" applyNumberFormat="1" applyFont="1" applyFill="1" applyBorder="1" applyAlignment="1">
      <alignment/>
    </xf>
    <xf numFmtId="1" fontId="56" fillId="39" borderId="12" xfId="0" applyNumberFormat="1" applyFont="1" applyFill="1" applyBorder="1" applyAlignment="1">
      <alignment/>
    </xf>
    <xf numFmtId="175" fontId="56" fillId="39" borderId="12" xfId="0" applyNumberFormat="1" applyFont="1" applyFill="1" applyBorder="1" applyAlignment="1">
      <alignment/>
    </xf>
    <xf numFmtId="49" fontId="56" fillId="39" borderId="12" xfId="0" applyNumberFormat="1" applyFont="1" applyFill="1" applyBorder="1" applyAlignment="1">
      <alignment/>
    </xf>
    <xf numFmtId="49" fontId="61" fillId="39" borderId="12" xfId="0" applyNumberFormat="1" applyFont="1" applyFill="1" applyBorder="1" applyAlignment="1">
      <alignment/>
    </xf>
    <xf numFmtId="9" fontId="56" fillId="39" borderId="12" xfId="0" applyNumberFormat="1" applyFont="1" applyFill="1" applyBorder="1" applyAlignment="1">
      <alignment/>
    </xf>
    <xf numFmtId="9" fontId="61" fillId="39" borderId="12" xfId="0" applyNumberFormat="1" applyFont="1" applyFill="1" applyBorder="1" applyAlignment="1">
      <alignment/>
    </xf>
    <xf numFmtId="10" fontId="58" fillId="39" borderId="0" xfId="0" applyNumberFormat="1" applyFont="1" applyFill="1" applyAlignment="1">
      <alignment horizontal="right"/>
    </xf>
    <xf numFmtId="0" fontId="0" fillId="39" borderId="12" xfId="0" applyFill="1" applyBorder="1" applyAlignment="1">
      <alignment/>
    </xf>
    <xf numFmtId="4" fontId="0" fillId="39" borderId="12" xfId="0" applyNumberFormat="1" applyFill="1" applyBorder="1" applyAlignment="1">
      <alignment/>
    </xf>
    <xf numFmtId="0" fontId="62" fillId="39" borderId="12" xfId="0" applyFont="1" applyFill="1" applyBorder="1" applyAlignment="1">
      <alignment/>
    </xf>
    <xf numFmtId="4" fontId="0" fillId="39" borderId="12" xfId="0" applyNumberFormat="1" applyFont="1" applyFill="1" applyBorder="1" applyAlignment="1">
      <alignment/>
    </xf>
    <xf numFmtId="0" fontId="7" fillId="39" borderId="12" xfId="0" applyFont="1" applyFill="1" applyBorder="1" applyAlignment="1">
      <alignment horizontal="left" indent="4"/>
    </xf>
    <xf numFmtId="0" fontId="7" fillId="39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1" fontId="56" fillId="0" borderId="24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8" fillId="39" borderId="12" xfId="0" applyFont="1" applyFill="1" applyBorder="1" applyAlignment="1">
      <alignment horizontal="center"/>
    </xf>
    <xf numFmtId="176" fontId="58" fillId="39" borderId="12" xfId="0" applyNumberFormat="1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177" fontId="61" fillId="39" borderId="12" xfId="42" applyNumberFormat="1" applyFont="1" applyFill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4" fontId="56" fillId="0" borderId="22" xfId="0" applyNumberFormat="1" applyFont="1" applyFill="1" applyBorder="1" applyAlignment="1">
      <alignment/>
    </xf>
    <xf numFmtId="4" fontId="56" fillId="34" borderId="22" xfId="0" applyNumberFormat="1" applyFont="1" applyFill="1" applyBorder="1" applyAlignment="1">
      <alignment/>
    </xf>
    <xf numFmtId="4" fontId="56" fillId="39" borderId="22" xfId="0" applyNumberFormat="1" applyFont="1" applyFill="1" applyBorder="1" applyAlignment="1">
      <alignment/>
    </xf>
    <xf numFmtId="4" fontId="56" fillId="34" borderId="0" xfId="0" applyNumberFormat="1" applyFont="1" applyFill="1" applyBorder="1" applyAlignment="1">
      <alignment/>
    </xf>
    <xf numFmtId="4" fontId="56" fillId="39" borderId="28" xfId="0" applyNumberFormat="1" applyFont="1" applyFill="1" applyBorder="1" applyAlignment="1">
      <alignment/>
    </xf>
    <xf numFmtId="4" fontId="56" fillId="0" borderId="18" xfId="0" applyNumberFormat="1" applyFont="1" applyFill="1" applyBorder="1" applyAlignment="1">
      <alignment/>
    </xf>
    <xf numFmtId="4" fontId="56" fillId="34" borderId="18" xfId="0" applyNumberFormat="1" applyFont="1" applyFill="1" applyBorder="1" applyAlignment="1">
      <alignment/>
    </xf>
    <xf numFmtId="175" fontId="56" fillId="0" borderId="0" xfId="0" applyNumberFormat="1" applyFont="1" applyFill="1" applyBorder="1" applyAlignment="1">
      <alignment/>
    </xf>
    <xf numFmtId="175" fontId="56" fillId="34" borderId="0" xfId="0" applyNumberFormat="1" applyFont="1" applyFill="1" applyBorder="1" applyAlignment="1">
      <alignment/>
    </xf>
    <xf numFmtId="175" fontId="61" fillId="39" borderId="0" xfId="0" applyNumberFormat="1" applyFont="1" applyFill="1" applyBorder="1" applyAlignment="1">
      <alignment/>
    </xf>
    <xf numFmtId="1" fontId="56" fillId="39" borderId="0" xfId="0" applyNumberFormat="1" applyFont="1" applyFill="1" applyBorder="1" applyAlignment="1">
      <alignment/>
    </xf>
    <xf numFmtId="171" fontId="0" fillId="39" borderId="12" xfId="42" applyFont="1" applyFill="1" applyBorder="1" applyAlignment="1">
      <alignment/>
    </xf>
    <xf numFmtId="1" fontId="58" fillId="39" borderId="12" xfId="0" applyNumberFormat="1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1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42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6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57" fillId="38" borderId="0" xfId="0" applyFont="1" applyFill="1" applyBorder="1" applyAlignment="1" applyProtection="1">
      <alignment horizontal="center"/>
      <protection locked="0"/>
    </xf>
    <xf numFmtId="0" fontId="58" fillId="38" borderId="0" xfId="0" applyFont="1" applyFill="1" applyBorder="1" applyAlignment="1" applyProtection="1">
      <alignment horizontal="center"/>
      <protection locked="0"/>
    </xf>
    <xf numFmtId="0" fontId="56" fillId="38" borderId="0" xfId="0" applyFont="1" applyFill="1" applyAlignment="1" applyProtection="1">
      <alignment horizontal="center"/>
      <protection locked="0"/>
    </xf>
    <xf numFmtId="0" fontId="3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57" fillId="38" borderId="0" xfId="0" applyFont="1" applyFill="1" applyAlignment="1" applyProtection="1">
      <alignment horizontal="center"/>
      <protection locked="0"/>
    </xf>
    <xf numFmtId="0" fontId="58" fillId="38" borderId="0" xfId="0" applyFont="1" applyFill="1" applyAlignment="1" applyProtection="1">
      <alignment horizontal="center"/>
      <protection locked="0"/>
    </xf>
    <xf numFmtId="0" fontId="59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>
      <alignment/>
    </xf>
    <xf numFmtId="0" fontId="8" fillId="38" borderId="0" xfId="0" applyFont="1" applyFill="1" applyAlignment="1" applyProtection="1">
      <alignment horizontal="left"/>
      <protection locked="0"/>
    </xf>
    <xf numFmtId="0" fontId="7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8" fillId="38" borderId="0" xfId="0" applyFont="1" applyFill="1" applyAlignment="1">
      <alignment horizontal="left" indent="4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 horizontal="left" indent="4"/>
    </xf>
    <xf numFmtId="0" fontId="6" fillId="38" borderId="0" xfId="0" applyFont="1" applyFill="1" applyAlignment="1">
      <alignment horizontal="left" indent="4"/>
    </xf>
    <xf numFmtId="0" fontId="6" fillId="38" borderId="0" xfId="0" applyFont="1" applyFill="1" applyAlignment="1">
      <alignment horizontal="left" indent="15"/>
    </xf>
    <xf numFmtId="0" fontId="8" fillId="38" borderId="0" xfId="0" applyFont="1" applyFill="1" applyAlignment="1">
      <alignment horizontal="left" indent="15"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/>
    </xf>
    <xf numFmtId="2" fontId="56" fillId="38" borderId="0" xfId="0" applyNumberFormat="1" applyFont="1" applyFill="1" applyAlignment="1" applyProtection="1">
      <alignment/>
      <protection locked="0"/>
    </xf>
    <xf numFmtId="2" fontId="56" fillId="38" borderId="0" xfId="0" applyNumberFormat="1" applyFont="1" applyFill="1" applyAlignment="1" applyProtection="1">
      <alignment horizontal="center"/>
      <protection locked="0"/>
    </xf>
    <xf numFmtId="0" fontId="7" fillId="38" borderId="0" xfId="0" applyFont="1" applyFill="1" applyAlignment="1" applyProtection="1">
      <alignment horizontal="left"/>
      <protection locked="0"/>
    </xf>
    <xf numFmtId="0" fontId="3" fillId="38" borderId="0" xfId="0" applyFont="1" applyFill="1" applyAlignment="1">
      <alignment horizontal="center"/>
    </xf>
    <xf numFmtId="171" fontId="0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 applyProtection="1">
      <alignment/>
      <protection locked="0"/>
    </xf>
    <xf numFmtId="2" fontId="0" fillId="38" borderId="0" xfId="0" applyNumberFormat="1" applyFont="1" applyFill="1" applyAlignment="1" applyProtection="1">
      <alignment/>
      <protection locked="0"/>
    </xf>
    <xf numFmtId="0" fontId="2" fillId="38" borderId="0" xfId="0" applyNumberFormat="1" applyFont="1" applyFill="1" applyAlignment="1" applyProtection="1">
      <alignment horizontal="center"/>
      <protection locked="0"/>
    </xf>
    <xf numFmtId="2" fontId="2" fillId="38" borderId="0" xfId="0" applyNumberFormat="1" applyFont="1" applyFill="1" applyAlignment="1" applyProtection="1">
      <alignment horizontal="center"/>
      <protection locked="0"/>
    </xf>
    <xf numFmtId="171" fontId="2" fillId="38" borderId="0" xfId="42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10" fontId="0" fillId="38" borderId="0" xfId="0" applyNumberFormat="1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1" xfId="0" applyFont="1" applyFill="1" applyBorder="1" applyAlignment="1" applyProtection="1">
      <alignment/>
      <protection locked="0"/>
    </xf>
    <xf numFmtId="2" fontId="0" fillId="38" borderId="12" xfId="0" applyNumberFormat="1" applyFont="1" applyFill="1" applyBorder="1" applyAlignment="1" applyProtection="1">
      <alignment/>
      <protection locked="0"/>
    </xf>
    <xf numFmtId="4" fontId="0" fillId="38" borderId="12" xfId="0" applyNumberFormat="1" applyFont="1" applyFill="1" applyBorder="1" applyAlignment="1" applyProtection="1">
      <alignment/>
      <protection locked="0"/>
    </xf>
    <xf numFmtId="4" fontId="7" fillId="38" borderId="12" xfId="0" applyNumberFormat="1" applyFont="1" applyFill="1" applyBorder="1" applyAlignment="1" applyProtection="1">
      <alignment/>
      <protection locked="0"/>
    </xf>
    <xf numFmtId="174" fontId="0" fillId="38" borderId="12" xfId="0" applyNumberFormat="1" applyFont="1" applyFill="1" applyBorder="1" applyAlignment="1" applyProtection="1">
      <alignment/>
      <protection locked="0"/>
    </xf>
    <xf numFmtId="171" fontId="0" fillId="0" borderId="0" xfId="42" applyFont="1" applyAlignment="1">
      <alignment/>
    </xf>
    <xf numFmtId="0" fontId="0" fillId="38" borderId="13" xfId="0" applyFont="1" applyFill="1" applyBorder="1" applyAlignment="1" applyProtection="1">
      <alignment/>
      <protection locked="0"/>
    </xf>
    <xf numFmtId="0" fontId="0" fillId="38" borderId="14" xfId="0" applyFont="1" applyFill="1" applyBorder="1" applyAlignment="1" applyProtection="1">
      <alignment/>
      <protection locked="0"/>
    </xf>
    <xf numFmtId="0" fontId="0" fillId="38" borderId="15" xfId="0" applyFont="1" applyFill="1" applyBorder="1" applyAlignment="1" applyProtection="1">
      <alignment/>
      <protection locked="0"/>
    </xf>
    <xf numFmtId="0" fontId="0" fillId="38" borderId="16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3" fillId="38" borderId="15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horizontal="center"/>
      <protection locked="0"/>
    </xf>
    <xf numFmtId="0" fontId="3" fillId="38" borderId="0" xfId="0" applyFont="1" applyFill="1" applyAlignment="1" applyProtection="1">
      <alignment horizontal="center"/>
      <protection locked="0"/>
    </xf>
    <xf numFmtId="2" fontId="0" fillId="38" borderId="0" xfId="0" applyNumberFormat="1" applyFont="1" applyFill="1" applyAlignment="1" applyProtection="1">
      <alignment horizontal="center"/>
      <protection locked="0"/>
    </xf>
    <xf numFmtId="171" fontId="0" fillId="38" borderId="0" xfId="42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/>
      <protection locked="0"/>
    </xf>
    <xf numFmtId="175" fontId="0" fillId="38" borderId="12" xfId="0" applyNumberFormat="1" applyFont="1" applyFill="1" applyBorder="1" applyAlignment="1" applyProtection="1">
      <alignment/>
      <protection locked="0"/>
    </xf>
    <xf numFmtId="175" fontId="7" fillId="38" borderId="12" xfId="0" applyNumberFormat="1" applyFont="1" applyFill="1" applyBorder="1" applyAlignment="1" applyProtection="1">
      <alignment/>
      <protection locked="0"/>
    </xf>
    <xf numFmtId="175" fontId="0" fillId="38" borderId="22" xfId="0" applyNumberFormat="1" applyFont="1" applyFill="1" applyBorder="1" applyAlignment="1" applyProtection="1">
      <alignment/>
      <protection locked="0"/>
    </xf>
    <xf numFmtId="0" fontId="0" fillId="38" borderId="25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1" fontId="0" fillId="38" borderId="12" xfId="0" applyNumberFormat="1" applyFont="1" applyFill="1" applyBorder="1" applyAlignment="1" applyProtection="1">
      <alignment/>
      <protection locked="0"/>
    </xf>
    <xf numFmtId="172" fontId="0" fillId="38" borderId="17" xfId="0" applyNumberFormat="1" applyFont="1" applyFill="1" applyBorder="1" applyAlignment="1" applyProtection="1">
      <alignment/>
      <protection locked="0"/>
    </xf>
    <xf numFmtId="173" fontId="0" fillId="38" borderId="12" xfId="0" applyNumberFormat="1" applyFont="1" applyFill="1" applyBorder="1" applyAlignment="1" applyProtection="1">
      <alignment/>
      <protection locked="0"/>
    </xf>
    <xf numFmtId="0" fontId="0" fillId="38" borderId="18" xfId="0" applyFont="1" applyFill="1" applyBorder="1" applyAlignment="1" applyProtection="1">
      <alignment/>
      <protection locked="0"/>
    </xf>
    <xf numFmtId="172" fontId="0" fillId="38" borderId="0" xfId="0" applyNumberFormat="1" applyFont="1" applyFill="1" applyBorder="1" applyAlignment="1" applyProtection="1">
      <alignment/>
      <protection locked="0"/>
    </xf>
    <xf numFmtId="173" fontId="0" fillId="38" borderId="0" xfId="0" applyNumberFormat="1" applyFont="1" applyFill="1" applyBorder="1" applyAlignment="1" applyProtection="1">
      <alignment/>
      <protection locked="0"/>
    </xf>
    <xf numFmtId="1" fontId="0" fillId="38" borderId="0" xfId="0" applyNumberFormat="1" applyFont="1" applyFill="1" applyBorder="1" applyAlignment="1" applyProtection="1">
      <alignment/>
      <protection locked="0"/>
    </xf>
    <xf numFmtId="171" fontId="0" fillId="0" borderId="0" xfId="42" applyFont="1" applyFill="1" applyAlignment="1" applyProtection="1">
      <alignment/>
      <protection locked="0"/>
    </xf>
    <xf numFmtId="0" fontId="3" fillId="38" borderId="12" xfId="0" applyFont="1" applyFill="1" applyBorder="1" applyAlignment="1" applyProtection="1">
      <alignment horizontal="center"/>
      <protection locked="0"/>
    </xf>
    <xf numFmtId="9" fontId="0" fillId="38" borderId="12" xfId="0" applyNumberFormat="1" applyFont="1" applyFill="1" applyBorder="1" applyAlignment="1" applyProtection="1">
      <alignment/>
      <protection locked="0"/>
    </xf>
    <xf numFmtId="9" fontId="7" fillId="38" borderId="12" xfId="42" applyNumberFormat="1" applyFont="1" applyFill="1" applyBorder="1" applyAlignment="1" applyProtection="1">
      <alignment/>
      <protection locked="0"/>
    </xf>
    <xf numFmtId="9" fontId="7" fillId="38" borderId="12" xfId="0" applyNumberFormat="1" applyFont="1" applyFill="1" applyBorder="1" applyAlignment="1" applyProtection="1">
      <alignment/>
      <protection locked="0"/>
    </xf>
    <xf numFmtId="0" fontId="0" fillId="38" borderId="19" xfId="0" applyFont="1" applyFill="1" applyBorder="1" applyAlignment="1" applyProtection="1">
      <alignment/>
      <protection locked="0"/>
    </xf>
    <xf numFmtId="9" fontId="0" fillId="38" borderId="0" xfId="0" applyNumberFormat="1" applyFont="1" applyFill="1" applyBorder="1" applyAlignment="1" applyProtection="1">
      <alignment/>
      <protection locked="0"/>
    </xf>
    <xf numFmtId="4" fontId="0" fillId="38" borderId="0" xfId="0" applyNumberFormat="1" applyFont="1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/>
      <protection locked="0"/>
    </xf>
    <xf numFmtId="0" fontId="2" fillId="38" borderId="12" xfId="0" applyNumberFormat="1" applyFont="1" applyFill="1" applyBorder="1" applyAlignment="1" applyProtection="1">
      <alignment horizontal="center"/>
      <protection locked="0"/>
    </xf>
    <xf numFmtId="10" fontId="3" fillId="38" borderId="0" xfId="0" applyNumberFormat="1" applyFont="1" applyFill="1" applyAlignment="1" applyProtection="1">
      <alignment horizontal="right"/>
      <protection locked="0"/>
    </xf>
    <xf numFmtId="0" fontId="0" fillId="38" borderId="20" xfId="0" applyFont="1" applyFill="1" applyBorder="1" applyAlignment="1" applyProtection="1">
      <alignment/>
      <protection locked="0"/>
    </xf>
    <xf numFmtId="0" fontId="0" fillId="38" borderId="21" xfId="0" applyFont="1" applyFill="1" applyBorder="1" applyAlignment="1" applyProtection="1">
      <alignment/>
      <protection locked="0"/>
    </xf>
    <xf numFmtId="1" fontId="0" fillId="38" borderId="0" xfId="0" applyNumberFormat="1" applyFont="1" applyFill="1" applyAlignment="1" applyProtection="1">
      <alignment/>
      <protection locked="0"/>
    </xf>
    <xf numFmtId="0" fontId="0" fillId="38" borderId="22" xfId="0" applyFont="1" applyFill="1" applyBorder="1" applyAlignment="1" applyProtection="1">
      <alignment/>
      <protection locked="0"/>
    </xf>
    <xf numFmtId="1" fontId="0" fillId="38" borderId="22" xfId="0" applyNumberFormat="1" applyFont="1" applyFill="1" applyBorder="1" applyAlignment="1" applyProtection="1">
      <alignment/>
      <protection locked="0"/>
    </xf>
    <xf numFmtId="171" fontId="0" fillId="38" borderId="12" xfId="42" applyFont="1" applyFill="1" applyBorder="1" applyAlignment="1" applyProtection="1">
      <alignment/>
      <protection locked="0"/>
    </xf>
    <xf numFmtId="174" fontId="0" fillId="38" borderId="0" xfId="0" applyNumberFormat="1" applyFont="1" applyFill="1" applyBorder="1" applyAlignment="1" applyProtection="1">
      <alignment/>
      <protection locked="0"/>
    </xf>
    <xf numFmtId="171" fontId="2" fillId="0" borderId="0" xfId="42" applyFont="1" applyFill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horizontal="center"/>
      <protection locked="0"/>
    </xf>
    <xf numFmtId="0" fontId="2" fillId="38" borderId="15" xfId="0" applyNumberFormat="1" applyFont="1" applyFill="1" applyBorder="1" applyAlignment="1" applyProtection="1">
      <alignment horizontal="center"/>
      <protection locked="0"/>
    </xf>
    <xf numFmtId="171" fontId="2" fillId="38" borderId="15" xfId="42" applyFont="1" applyFill="1" applyBorder="1" applyAlignment="1" applyProtection="1">
      <alignment horizontal="center"/>
      <protection locked="0"/>
    </xf>
    <xf numFmtId="0" fontId="2" fillId="38" borderId="15" xfId="0" applyFont="1" applyFill="1" applyBorder="1" applyAlignment="1" applyProtection="1">
      <alignment/>
      <protection locked="0"/>
    </xf>
    <xf numFmtId="1" fontId="0" fillId="38" borderId="18" xfId="0" applyNumberFormat="1" applyFont="1" applyFill="1" applyBorder="1" applyAlignment="1" applyProtection="1">
      <alignment/>
      <protection locked="0"/>
    </xf>
    <xf numFmtId="4" fontId="7" fillId="38" borderId="24" xfId="0" applyNumberFormat="1" applyFont="1" applyFill="1" applyBorder="1" applyAlignment="1" applyProtection="1">
      <alignment/>
      <protection locked="0"/>
    </xf>
    <xf numFmtId="4" fontId="0" fillId="38" borderId="18" xfId="0" applyNumberFormat="1" applyFont="1" applyFill="1" applyBorder="1" applyAlignment="1" applyProtection="1">
      <alignment/>
      <protection locked="0"/>
    </xf>
    <xf numFmtId="4" fontId="7" fillId="38" borderId="23" xfId="0" applyNumberFormat="1" applyFont="1" applyFill="1" applyBorder="1" applyAlignment="1" applyProtection="1">
      <alignment/>
      <protection locked="0"/>
    </xf>
    <xf numFmtId="0" fontId="0" fillId="38" borderId="26" xfId="0" applyFont="1" applyFill="1" applyBorder="1" applyAlignment="1" applyProtection="1">
      <alignment/>
      <protection locked="0"/>
    </xf>
    <xf numFmtId="1" fontId="0" fillId="38" borderId="24" xfId="0" applyNumberFormat="1" applyFont="1" applyFill="1" applyBorder="1" applyAlignment="1" applyProtection="1">
      <alignment/>
      <protection locked="0"/>
    </xf>
    <xf numFmtId="0" fontId="3" fillId="38" borderId="26" xfId="0" applyFont="1" applyFill="1" applyBorder="1" applyAlignment="1" applyProtection="1">
      <alignment horizontal="center"/>
      <protection locked="0"/>
    </xf>
    <xf numFmtId="0" fontId="3" fillId="38" borderId="23" xfId="0" applyFont="1" applyFill="1" applyBorder="1" applyAlignment="1" applyProtection="1">
      <alignment horizontal="center"/>
      <protection locked="0"/>
    </xf>
    <xf numFmtId="0" fontId="3" fillId="38" borderId="24" xfId="0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locked="0"/>
    </xf>
    <xf numFmtId="171" fontId="2" fillId="38" borderId="12" xfId="42" applyFont="1" applyFill="1" applyBorder="1" applyAlignment="1" applyProtection="1">
      <alignment horizontal="center"/>
      <protection locked="0"/>
    </xf>
    <xf numFmtId="176" fontId="3" fillId="38" borderId="12" xfId="0" applyNumberFormat="1" applyFont="1" applyFill="1" applyBorder="1" applyAlignment="1" applyProtection="1">
      <alignment horizontal="center"/>
      <protection locked="0"/>
    </xf>
    <xf numFmtId="171" fontId="0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38" borderId="12" xfId="0" applyNumberFormat="1" applyFont="1" applyFill="1" applyBorder="1" applyAlignment="1">
      <alignment/>
    </xf>
    <xf numFmtId="43" fontId="0" fillId="38" borderId="12" xfId="0" applyNumberFormat="1" applyFont="1" applyFill="1" applyBorder="1" applyAlignment="1">
      <alignment/>
    </xf>
    <xf numFmtId="43" fontId="0" fillId="38" borderId="0" xfId="0" applyNumberFormat="1" applyFont="1" applyFill="1" applyBorder="1" applyAlignment="1">
      <alignment/>
    </xf>
    <xf numFmtId="4" fontId="0" fillId="0" borderId="0" xfId="0" applyNumberFormat="1" applyFont="1" applyAlignment="1" applyProtection="1">
      <alignment/>
      <protection locked="0"/>
    </xf>
    <xf numFmtId="2" fontId="0" fillId="38" borderId="0" xfId="0" applyNumberFormat="1" applyFont="1" applyFill="1" applyBorder="1" applyAlignment="1" applyProtection="1">
      <alignment/>
      <protection locked="0"/>
    </xf>
    <xf numFmtId="4" fontId="7" fillId="38" borderId="0" xfId="0" applyNumberFormat="1" applyFont="1" applyFill="1" applyBorder="1" applyAlignment="1" applyProtection="1">
      <alignment/>
      <protection locked="0"/>
    </xf>
    <xf numFmtId="4" fontId="7" fillId="38" borderId="1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74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Font="1" applyAlignment="1" applyProtection="1">
      <alignment/>
      <protection locked="0"/>
    </xf>
    <xf numFmtId="0" fontId="3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12" fillId="38" borderId="0" xfId="0" applyFont="1" applyFill="1" applyAlignment="1" applyProtection="1">
      <alignment horizontal="center"/>
      <protection locked="0"/>
    </xf>
    <xf numFmtId="0" fontId="58" fillId="39" borderId="15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38" borderId="15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/>
    </xf>
    <xf numFmtId="0" fontId="58" fillId="38" borderId="16" xfId="0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  <xf numFmtId="0" fontId="0" fillId="38" borderId="27" xfId="0" applyFont="1" applyFill="1" applyBorder="1" applyAlignment="1" applyProtection="1">
      <alignment/>
      <protection locked="0"/>
    </xf>
    <xf numFmtId="4" fontId="0" fillId="38" borderId="22" xfId="0" applyNumberFormat="1" applyFont="1" applyFill="1" applyBorder="1" applyAlignment="1" applyProtection="1">
      <alignment/>
      <protection locked="0"/>
    </xf>
    <xf numFmtId="171" fontId="0" fillId="38" borderId="0" xfId="42" applyFont="1" applyFill="1" applyAlignment="1">
      <alignment/>
    </xf>
    <xf numFmtId="0" fontId="0" fillId="38" borderId="23" xfId="0" applyFont="1" applyFill="1" applyBorder="1" applyAlignment="1" applyProtection="1">
      <alignment/>
      <protection locked="0"/>
    </xf>
    <xf numFmtId="4" fontId="0" fillId="38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2200275</xdr:colOff>
      <xdr:row>1</xdr:row>
      <xdr:rowOff>9525</xdr:rowOff>
    </xdr:from>
    <xdr:to>
      <xdr:col>9</xdr:col>
      <xdr:colOff>190500</xdr:colOff>
      <xdr:row>9</xdr:row>
      <xdr:rowOff>142875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1450"/>
          <a:ext cx="2009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1628775</xdr:colOff>
      <xdr:row>12</xdr:row>
      <xdr:rowOff>0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287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12</xdr:row>
      <xdr:rowOff>85725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049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zoomScalePageLayoutView="0" workbookViewId="0" topLeftCell="A1">
      <selection activeCell="M139" sqref="M139"/>
    </sheetView>
  </sheetViews>
  <sheetFormatPr defaultColWidth="9.140625" defaultRowHeight="12.75"/>
  <cols>
    <col min="1" max="1" width="45.28125" style="166" customWidth="1"/>
    <col min="2" max="2" width="15.00390625" style="166" customWidth="1"/>
    <col min="3" max="3" width="6.28125" style="166" hidden="1" customWidth="1"/>
    <col min="4" max="6" width="9.140625" style="166" hidden="1" customWidth="1"/>
    <col min="7" max="7" width="11.7109375" style="166" hidden="1" customWidth="1"/>
    <col min="8" max="9" width="9.28125" style="166" hidden="1" customWidth="1"/>
    <col min="10" max="12" width="9.28125" style="166" customWidth="1"/>
    <col min="13" max="13" width="9.28125" style="9" bestFit="1" customWidth="1"/>
    <col min="14" max="14" width="11.28125" style="0" bestFit="1" customWidth="1"/>
    <col min="16" max="16" width="14.00390625" style="0" bestFit="1" customWidth="1"/>
  </cols>
  <sheetData>
    <row r="1" spans="1:14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1"/>
      <c r="N1" s="162"/>
    </row>
    <row r="2" spans="1:14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1"/>
      <c r="N2" s="162"/>
    </row>
    <row r="3" spans="1:14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1"/>
      <c r="N3" s="162"/>
    </row>
    <row r="4" spans="1:14" ht="12.75">
      <c r="A4" s="172"/>
      <c r="B4" s="169"/>
      <c r="C4" s="169"/>
      <c r="D4" s="169"/>
      <c r="E4" s="165"/>
      <c r="F4" s="165"/>
      <c r="G4" s="165"/>
      <c r="H4" s="165"/>
      <c r="I4" s="165"/>
      <c r="J4" s="165"/>
      <c r="K4" s="165"/>
      <c r="L4" s="165"/>
      <c r="M4" s="161"/>
      <c r="N4" s="162"/>
    </row>
    <row r="5" spans="1:14" ht="12.75">
      <c r="A5" s="165"/>
      <c r="B5" s="165"/>
      <c r="C5" s="189"/>
      <c r="D5" s="189"/>
      <c r="E5" s="165"/>
      <c r="F5" s="165"/>
      <c r="G5" s="165"/>
      <c r="H5" s="165"/>
      <c r="I5" s="165"/>
      <c r="J5" s="165"/>
      <c r="K5" s="165"/>
      <c r="L5" s="165"/>
      <c r="M5" s="161"/>
      <c r="N5" s="162"/>
    </row>
    <row r="6" spans="1:14" ht="12.75">
      <c r="A6" s="165"/>
      <c r="B6" s="165"/>
      <c r="C6" s="165"/>
      <c r="D6" s="189"/>
      <c r="E6" s="165"/>
      <c r="F6" s="165"/>
      <c r="G6" s="165"/>
      <c r="H6" s="165"/>
      <c r="I6" s="165"/>
      <c r="J6" s="165"/>
      <c r="K6" s="165"/>
      <c r="L6" s="165"/>
      <c r="M6" s="161"/>
      <c r="N6" s="162"/>
    </row>
    <row r="7" spans="1:14" ht="12.75">
      <c r="A7" s="165"/>
      <c r="B7" s="165"/>
      <c r="C7" s="165"/>
      <c r="D7" s="189"/>
      <c r="E7" s="165"/>
      <c r="F7" s="165"/>
      <c r="G7" s="165"/>
      <c r="H7" s="165"/>
      <c r="I7" s="165"/>
      <c r="J7" s="165"/>
      <c r="K7" s="165"/>
      <c r="L7" s="165"/>
      <c r="M7" s="161"/>
      <c r="N7" s="162"/>
    </row>
    <row r="8" spans="1:14" s="92" customFormat="1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3"/>
      <c r="N8" s="164"/>
    </row>
    <row r="9" spans="1:16" ht="12.75">
      <c r="A9" s="173"/>
      <c r="B9" s="169"/>
      <c r="C9" s="165"/>
      <c r="D9" s="190"/>
      <c r="E9" s="165"/>
      <c r="F9" s="165"/>
      <c r="G9" s="165"/>
      <c r="H9" s="165"/>
      <c r="I9" s="165"/>
      <c r="J9" s="165"/>
      <c r="K9" s="165"/>
      <c r="L9" s="165"/>
      <c r="M9" s="161"/>
      <c r="N9" s="162"/>
      <c r="P9" s="282"/>
    </row>
    <row r="10" spans="1:14" ht="18">
      <c r="A10" s="174"/>
      <c r="B10" s="165"/>
      <c r="C10" s="165"/>
      <c r="D10" s="189"/>
      <c r="E10" s="165"/>
      <c r="F10" s="165"/>
      <c r="G10" s="165"/>
      <c r="H10" s="165"/>
      <c r="I10" s="165"/>
      <c r="J10" s="165"/>
      <c r="K10" s="165"/>
      <c r="L10" s="165"/>
      <c r="M10" s="161"/>
      <c r="N10" s="162"/>
    </row>
    <row r="11" spans="1:14" s="195" customFormat="1" ht="26.25">
      <c r="A11" s="291" t="s">
        <v>316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193"/>
      <c r="N11" s="194"/>
    </row>
    <row r="12" spans="1:16" s="195" customFormat="1" ht="12.75">
      <c r="A12" s="196"/>
      <c r="B12" s="197"/>
      <c r="C12" s="197"/>
      <c r="D12" s="198"/>
      <c r="E12" s="197"/>
      <c r="F12" s="197"/>
      <c r="G12" s="197"/>
      <c r="H12" s="197"/>
      <c r="I12" s="197"/>
      <c r="J12" s="197"/>
      <c r="K12" s="197"/>
      <c r="L12" s="197"/>
      <c r="M12" s="193"/>
      <c r="N12" s="194"/>
      <c r="P12" s="285"/>
    </row>
    <row r="13" spans="1:14" s="195" customFormat="1" ht="12.75">
      <c r="A13" s="197"/>
      <c r="B13" s="197"/>
      <c r="C13" s="197"/>
      <c r="D13" s="199" t="s">
        <v>47</v>
      </c>
      <c r="E13" s="199" t="s">
        <v>54</v>
      </c>
      <c r="F13" s="199" t="s">
        <v>134</v>
      </c>
      <c r="G13" s="199" t="s">
        <v>304</v>
      </c>
      <c r="H13" s="199" t="s">
        <v>306</v>
      </c>
      <c r="I13" s="199" t="s">
        <v>311</v>
      </c>
      <c r="J13" s="199" t="s">
        <v>312</v>
      </c>
      <c r="K13" s="199" t="s">
        <v>315</v>
      </c>
      <c r="L13" s="197"/>
      <c r="M13" s="193"/>
      <c r="N13" s="194"/>
    </row>
    <row r="14" spans="1:14" s="195" customFormat="1" ht="12.75">
      <c r="A14" s="197"/>
      <c r="B14" s="197"/>
      <c r="C14" s="197"/>
      <c r="D14" s="200" t="s">
        <v>0</v>
      </c>
      <c r="E14" s="200" t="s">
        <v>0</v>
      </c>
      <c r="F14" s="200" t="s">
        <v>0</v>
      </c>
      <c r="G14" s="201" t="s">
        <v>0</v>
      </c>
      <c r="H14" s="201" t="s">
        <v>0</v>
      </c>
      <c r="I14" s="201" t="s">
        <v>0</v>
      </c>
      <c r="J14" s="201" t="s">
        <v>0</v>
      </c>
      <c r="K14" s="201" t="s">
        <v>0</v>
      </c>
      <c r="L14" s="197"/>
      <c r="M14" s="193"/>
      <c r="N14" s="278"/>
    </row>
    <row r="15" spans="1:14" s="195" customFormat="1" ht="12.75">
      <c r="A15" s="202" t="s">
        <v>3</v>
      </c>
      <c r="B15" s="202"/>
      <c r="C15" s="197"/>
      <c r="D15" s="203"/>
      <c r="E15" s="203"/>
      <c r="F15" s="203"/>
      <c r="G15" s="203"/>
      <c r="H15" s="203"/>
      <c r="I15" s="203"/>
      <c r="J15" s="203"/>
      <c r="K15" s="203"/>
      <c r="L15" s="204" t="s">
        <v>1</v>
      </c>
      <c r="M15" s="193"/>
      <c r="N15" s="286"/>
    </row>
    <row r="16" spans="1:16" s="195" customFormat="1" ht="15">
      <c r="A16" s="205" t="s">
        <v>55</v>
      </c>
      <c r="B16" s="206"/>
      <c r="C16" s="197"/>
      <c r="D16" s="207">
        <v>135</v>
      </c>
      <c r="E16" s="208">
        <v>53.49</v>
      </c>
      <c r="F16" s="208"/>
      <c r="G16" s="209">
        <v>100.99</v>
      </c>
      <c r="H16" s="209">
        <f>G16*1.052</f>
        <v>106.24148</v>
      </c>
      <c r="I16" s="209">
        <f>H16*1.045</f>
        <v>111.02234659999999</v>
      </c>
      <c r="J16" s="209">
        <f>I16*1.039</f>
        <v>115.35221811739999</v>
      </c>
      <c r="K16" s="209">
        <f>J16*1.048</f>
        <v>120.88912458703518</v>
      </c>
      <c r="L16" s="210">
        <v>4.8</v>
      </c>
      <c r="M16" s="193"/>
      <c r="N16" s="193"/>
      <c r="O16" s="211"/>
      <c r="P16" s="211"/>
    </row>
    <row r="17" spans="1:14" s="195" customFormat="1" ht="15">
      <c r="A17" s="205" t="s">
        <v>60</v>
      </c>
      <c r="B17" s="206"/>
      <c r="C17" s="197"/>
      <c r="D17" s="207">
        <v>275</v>
      </c>
      <c r="E17" s="208">
        <v>374.43</v>
      </c>
      <c r="F17" s="208">
        <f aca="true" t="shared" si="0" ref="F17:F23">+E17+(E17*0.05)</f>
        <v>393.1515</v>
      </c>
      <c r="G17" s="209">
        <v>704.46</v>
      </c>
      <c r="H17" s="209">
        <f aca="true" t="shared" si="1" ref="H17:H23">G17*1.052</f>
        <v>741.0919200000001</v>
      </c>
      <c r="I17" s="209">
        <f aca="true" t="shared" si="2" ref="I17:I23">H17*1.045</f>
        <v>774.4410564</v>
      </c>
      <c r="J17" s="209">
        <f aca="true" t="shared" si="3" ref="J17:J23">I17*1.039</f>
        <v>804.6442575995999</v>
      </c>
      <c r="K17" s="209">
        <f aca="true" t="shared" si="4" ref="K17:K24">J17*1.048</f>
        <v>843.2671819643807</v>
      </c>
      <c r="L17" s="210">
        <v>4.8</v>
      </c>
      <c r="M17" s="193"/>
      <c r="N17" s="194"/>
    </row>
    <row r="18" spans="1:14" s="195" customFormat="1" ht="15">
      <c r="A18" s="205" t="s">
        <v>58</v>
      </c>
      <c r="B18" s="212"/>
      <c r="C18" s="197"/>
      <c r="D18" s="207">
        <v>275</v>
      </c>
      <c r="E18" s="208">
        <f>374.43*2</f>
        <v>748.86</v>
      </c>
      <c r="F18" s="208">
        <f t="shared" si="0"/>
        <v>786.303</v>
      </c>
      <c r="G18" s="209">
        <v>1408.15</v>
      </c>
      <c r="H18" s="209">
        <f t="shared" si="1"/>
        <v>1481.3738</v>
      </c>
      <c r="I18" s="209">
        <f t="shared" si="2"/>
        <v>1548.035621</v>
      </c>
      <c r="J18" s="209">
        <f t="shared" si="3"/>
        <v>1608.4090102189998</v>
      </c>
      <c r="K18" s="209">
        <f t="shared" si="4"/>
        <v>1685.6126427095119</v>
      </c>
      <c r="L18" s="210">
        <v>4.8</v>
      </c>
      <c r="M18" s="193"/>
      <c r="N18" s="194"/>
    </row>
    <row r="19" spans="1:14" s="195" customFormat="1" ht="15">
      <c r="A19" s="213" t="s">
        <v>56</v>
      </c>
      <c r="B19" s="212"/>
      <c r="C19" s="197"/>
      <c r="D19" s="207">
        <v>275</v>
      </c>
      <c r="E19" s="208">
        <v>267.47</v>
      </c>
      <c r="F19" s="208">
        <f t="shared" si="0"/>
        <v>280.8435</v>
      </c>
      <c r="G19" s="209">
        <v>502.95</v>
      </c>
      <c r="H19" s="209">
        <f t="shared" si="1"/>
        <v>529.1034</v>
      </c>
      <c r="I19" s="209">
        <f>H19*1.045</f>
        <v>552.9130529999999</v>
      </c>
      <c r="J19" s="209">
        <f t="shared" si="3"/>
        <v>574.4766620669998</v>
      </c>
      <c r="K19" s="209">
        <f t="shared" si="4"/>
        <v>602.0515418462157</v>
      </c>
      <c r="L19" s="210">
        <v>4.8</v>
      </c>
      <c r="M19" s="193"/>
      <c r="N19" s="194"/>
    </row>
    <row r="20" spans="1:14" s="195" customFormat="1" ht="15">
      <c r="A20" s="214" t="s">
        <v>57</v>
      </c>
      <c r="B20" s="215"/>
      <c r="C20" s="197"/>
      <c r="D20" s="207">
        <v>275</v>
      </c>
      <c r="E20" s="208">
        <v>106.98</v>
      </c>
      <c r="F20" s="208">
        <f t="shared" si="0"/>
        <v>112.32900000000001</v>
      </c>
      <c r="G20" s="209">
        <v>201.15</v>
      </c>
      <c r="H20" s="209">
        <f t="shared" si="1"/>
        <v>211.6098</v>
      </c>
      <c r="I20" s="209">
        <f t="shared" si="2"/>
        <v>221.132241</v>
      </c>
      <c r="J20" s="209">
        <f t="shared" si="3"/>
        <v>229.75639839899998</v>
      </c>
      <c r="K20" s="209">
        <f t="shared" si="4"/>
        <v>240.784705522152</v>
      </c>
      <c r="L20" s="210">
        <v>4.8</v>
      </c>
      <c r="M20" s="193"/>
      <c r="N20" s="194"/>
    </row>
    <row r="21" spans="1:14" s="195" customFormat="1" ht="15">
      <c r="A21" s="214" t="s">
        <v>59</v>
      </c>
      <c r="B21" s="215"/>
      <c r="C21" s="197"/>
      <c r="D21" s="207">
        <v>275</v>
      </c>
      <c r="E21" s="208">
        <f>106.98*2</f>
        <v>213.96</v>
      </c>
      <c r="F21" s="208">
        <f t="shared" si="0"/>
        <v>224.65800000000002</v>
      </c>
      <c r="G21" s="209">
        <v>402.32</v>
      </c>
      <c r="H21" s="209">
        <f t="shared" si="1"/>
        <v>423.24064</v>
      </c>
      <c r="I21" s="209">
        <f t="shared" si="2"/>
        <v>442.28646879999997</v>
      </c>
      <c r="J21" s="209">
        <f t="shared" si="3"/>
        <v>459.53564108319995</v>
      </c>
      <c r="K21" s="209">
        <f t="shared" si="4"/>
        <v>481.5933518551936</v>
      </c>
      <c r="L21" s="210">
        <v>4.8</v>
      </c>
      <c r="M21" s="193"/>
      <c r="N21" s="194"/>
    </row>
    <row r="22" spans="1:14" s="195" customFormat="1" ht="15">
      <c r="A22" s="214" t="s">
        <v>39</v>
      </c>
      <c r="B22" s="215"/>
      <c r="C22" s="197"/>
      <c r="D22" s="207">
        <v>45</v>
      </c>
      <c r="E22" s="208">
        <v>200</v>
      </c>
      <c r="F22" s="208">
        <f t="shared" si="0"/>
        <v>210</v>
      </c>
      <c r="G22" s="209">
        <v>376.07</v>
      </c>
      <c r="H22" s="209">
        <f t="shared" si="1"/>
        <v>395.62564000000003</v>
      </c>
      <c r="I22" s="209">
        <f t="shared" si="2"/>
        <v>413.4287938</v>
      </c>
      <c r="J22" s="209">
        <f t="shared" si="3"/>
        <v>429.55251675819994</v>
      </c>
      <c r="K22" s="209">
        <f t="shared" si="4"/>
        <v>450.17103756259354</v>
      </c>
      <c r="L22" s="210">
        <v>4.8</v>
      </c>
      <c r="M22" s="193"/>
      <c r="N22" s="194"/>
    </row>
    <row r="23" spans="1:14" s="195" customFormat="1" ht="15">
      <c r="A23" s="214" t="s">
        <v>40</v>
      </c>
      <c r="B23" s="215"/>
      <c r="C23" s="197"/>
      <c r="D23" s="207">
        <v>45</v>
      </c>
      <c r="E23" s="208">
        <v>120</v>
      </c>
      <c r="F23" s="208">
        <f t="shared" si="0"/>
        <v>126</v>
      </c>
      <c r="G23" s="209">
        <v>225.63</v>
      </c>
      <c r="H23" s="281">
        <f t="shared" si="1"/>
        <v>237.36276</v>
      </c>
      <c r="I23" s="209">
        <f t="shared" si="2"/>
        <v>248.0440842</v>
      </c>
      <c r="J23" s="209">
        <f t="shared" si="3"/>
        <v>257.71780348379997</v>
      </c>
      <c r="K23" s="209">
        <f t="shared" si="4"/>
        <v>270.08825805102236</v>
      </c>
      <c r="L23" s="210">
        <v>4.8</v>
      </c>
      <c r="M23" s="193"/>
      <c r="N23" s="194"/>
    </row>
    <row r="24" spans="1:14" s="195" customFormat="1" ht="15">
      <c r="A24" s="233" t="s">
        <v>313</v>
      </c>
      <c r="B24" s="233"/>
      <c r="C24" s="197"/>
      <c r="D24" s="279"/>
      <c r="E24" s="244"/>
      <c r="F24" s="244"/>
      <c r="G24" s="280"/>
      <c r="H24" s="280"/>
      <c r="I24" s="209"/>
      <c r="J24" s="209">
        <v>797</v>
      </c>
      <c r="K24" s="209">
        <f t="shared" si="4"/>
        <v>835.2560000000001</v>
      </c>
      <c r="L24" s="210">
        <v>4.8</v>
      </c>
      <c r="M24" s="193"/>
      <c r="N24" s="194"/>
    </row>
    <row r="25" spans="1:14" s="195" customFormat="1" ht="12.75">
      <c r="A25" s="216" t="s">
        <v>61</v>
      </c>
      <c r="B25" s="197"/>
      <c r="C25" s="197"/>
      <c r="D25" s="198"/>
      <c r="E25" s="197"/>
      <c r="F25" s="197"/>
      <c r="G25" s="197"/>
      <c r="H25" s="197"/>
      <c r="I25" s="197"/>
      <c r="J25" s="197"/>
      <c r="K25" s="197"/>
      <c r="L25" s="197"/>
      <c r="M25" s="193"/>
      <c r="N25" s="194"/>
    </row>
    <row r="26" spans="1:14" s="195" customFormat="1" ht="12.75">
      <c r="A26" s="217"/>
      <c r="B26" s="197" t="s">
        <v>2</v>
      </c>
      <c r="C26" s="197"/>
      <c r="D26" s="198"/>
      <c r="E26" s="197"/>
      <c r="F26" s="197"/>
      <c r="G26" s="197"/>
      <c r="H26" s="197"/>
      <c r="I26" s="197"/>
      <c r="J26" s="197"/>
      <c r="K26" s="197"/>
      <c r="L26" s="197"/>
      <c r="M26" s="193"/>
      <c r="N26" s="194"/>
    </row>
    <row r="27" spans="1:14" s="195" customFormat="1" ht="12.75">
      <c r="A27" s="218" t="s">
        <v>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20"/>
      <c r="M27" s="193"/>
      <c r="N27" s="194"/>
    </row>
    <row r="28" spans="1:14" s="195" customFormat="1" ht="12.75">
      <c r="A28" s="221"/>
      <c r="B28" s="204"/>
      <c r="C28" s="197"/>
      <c r="D28" s="222"/>
      <c r="E28" s="197"/>
      <c r="F28" s="197"/>
      <c r="G28" s="197"/>
      <c r="H28" s="197"/>
      <c r="I28" s="197"/>
      <c r="J28" s="197"/>
      <c r="K28" s="197"/>
      <c r="L28" s="197"/>
      <c r="M28" s="193"/>
      <c r="N28" s="194"/>
    </row>
    <row r="29" spans="1:14" s="195" customFormat="1" ht="12.75">
      <c r="A29" s="197" t="s">
        <v>53</v>
      </c>
      <c r="B29" s="197"/>
      <c r="C29" s="197"/>
      <c r="D29" s="198"/>
      <c r="E29" s="197"/>
      <c r="F29" s="197"/>
      <c r="G29" s="197"/>
      <c r="H29" s="197"/>
      <c r="I29" s="197"/>
      <c r="J29" s="197"/>
      <c r="K29" s="197"/>
      <c r="L29" s="197"/>
      <c r="M29" s="193"/>
      <c r="N29" s="194"/>
    </row>
    <row r="30" spans="1:14" s="195" customFormat="1" ht="12.75">
      <c r="A30" s="197" t="s">
        <v>5</v>
      </c>
      <c r="B30" s="197"/>
      <c r="C30" s="197"/>
      <c r="D30" s="198"/>
      <c r="E30" s="197"/>
      <c r="F30" s="197"/>
      <c r="G30" s="197"/>
      <c r="H30" s="197"/>
      <c r="I30" s="197"/>
      <c r="J30" s="197"/>
      <c r="K30" s="197"/>
      <c r="L30" s="197"/>
      <c r="M30" s="193"/>
      <c r="N30" s="194"/>
    </row>
    <row r="31" spans="1:14" s="195" customFormat="1" ht="12.75">
      <c r="A31" s="197" t="s">
        <v>2</v>
      </c>
      <c r="B31" s="197"/>
      <c r="C31" s="197"/>
      <c r="D31" s="198"/>
      <c r="E31" s="197"/>
      <c r="F31" s="197"/>
      <c r="G31" s="197"/>
      <c r="H31" s="197"/>
      <c r="I31" s="197"/>
      <c r="J31" s="197"/>
      <c r="K31" s="197"/>
      <c r="L31" s="197"/>
      <c r="M31" s="193"/>
      <c r="N31" s="194"/>
    </row>
    <row r="32" spans="1:14" s="187" customFormat="1" ht="12.75">
      <c r="A32" s="197"/>
      <c r="B32" s="197"/>
      <c r="C32" s="197"/>
      <c r="D32" s="199" t="s">
        <v>47</v>
      </c>
      <c r="E32" s="199" t="s">
        <v>54</v>
      </c>
      <c r="F32" s="199" t="s">
        <v>134</v>
      </c>
      <c r="G32" s="199" t="s">
        <v>304</v>
      </c>
      <c r="H32" s="199" t="s">
        <v>306</v>
      </c>
      <c r="I32" s="199" t="s">
        <v>311</v>
      </c>
      <c r="J32" s="199" t="s">
        <v>312</v>
      </c>
      <c r="K32" s="199" t="s">
        <v>315</v>
      </c>
      <c r="L32" s="197"/>
      <c r="M32" s="223"/>
      <c r="N32" s="197"/>
    </row>
    <row r="33" spans="1:14" s="187" customFormat="1" ht="12.75">
      <c r="A33" s="224" t="s">
        <v>68</v>
      </c>
      <c r="B33" s="197"/>
      <c r="C33" s="197"/>
      <c r="D33" s="200" t="s">
        <v>0</v>
      </c>
      <c r="E33" s="200" t="s">
        <v>0</v>
      </c>
      <c r="F33" s="200" t="s">
        <v>0</v>
      </c>
      <c r="G33" s="201" t="s">
        <v>0</v>
      </c>
      <c r="H33" s="201" t="s">
        <v>0</v>
      </c>
      <c r="I33" s="201" t="s">
        <v>0</v>
      </c>
      <c r="J33" s="201" t="s">
        <v>0</v>
      </c>
      <c r="K33" s="201" t="s">
        <v>0</v>
      </c>
      <c r="L33" s="197"/>
      <c r="M33" s="223"/>
      <c r="N33" s="197"/>
    </row>
    <row r="34" spans="1:14" s="187" customFormat="1" ht="12.75">
      <c r="A34" s="197"/>
      <c r="B34" s="197"/>
      <c r="C34" s="197"/>
      <c r="D34" s="203"/>
      <c r="E34" s="203"/>
      <c r="F34" s="203"/>
      <c r="G34" s="203"/>
      <c r="H34" s="203"/>
      <c r="I34" s="203"/>
      <c r="J34" s="203"/>
      <c r="K34" s="203"/>
      <c r="L34" s="197" t="s">
        <v>62</v>
      </c>
      <c r="M34" s="223"/>
      <c r="N34" s="197"/>
    </row>
    <row r="35" spans="1:14" s="187" customFormat="1" ht="15">
      <c r="A35" s="205" t="s">
        <v>45</v>
      </c>
      <c r="B35" s="206"/>
      <c r="C35" s="197"/>
      <c r="D35" s="225">
        <v>0.03</v>
      </c>
      <c r="E35" s="225">
        <v>0.03</v>
      </c>
      <c r="F35" s="225">
        <v>0.05</v>
      </c>
      <c r="G35" s="226">
        <v>0.007</v>
      </c>
      <c r="H35" s="226">
        <f aca="true" t="shared" si="5" ref="H35:H43">G35*1.052</f>
        <v>0.007364000000000001</v>
      </c>
      <c r="I35" s="226">
        <v>0.007</v>
      </c>
      <c r="J35" s="226">
        <v>0.007</v>
      </c>
      <c r="K35" s="226">
        <f aca="true" t="shared" si="6" ref="K35:K43">SUM(J35)</f>
        <v>0.007</v>
      </c>
      <c r="L35" s="210">
        <v>4.8</v>
      </c>
      <c r="M35" s="223"/>
      <c r="N35" s="197"/>
    </row>
    <row r="36" spans="1:14" s="187" customFormat="1" ht="15">
      <c r="A36" s="205" t="s">
        <v>64</v>
      </c>
      <c r="B36" s="206"/>
      <c r="C36" s="197"/>
      <c r="D36" s="225">
        <v>0.03</v>
      </c>
      <c r="E36" s="225">
        <v>0.03</v>
      </c>
      <c r="F36" s="225">
        <v>0.007</v>
      </c>
      <c r="G36" s="226">
        <v>0.013</v>
      </c>
      <c r="H36" s="226">
        <f t="shared" si="5"/>
        <v>0.013676</v>
      </c>
      <c r="I36" s="226">
        <f aca="true" t="shared" si="7" ref="I36:I43">H36*1.052</f>
        <v>0.014387152000000002</v>
      </c>
      <c r="J36" s="226">
        <v>0.014</v>
      </c>
      <c r="K36" s="226">
        <f t="shared" si="6"/>
        <v>0.014</v>
      </c>
      <c r="L36" s="210">
        <v>4.8</v>
      </c>
      <c r="M36" s="223"/>
      <c r="N36" s="197"/>
    </row>
    <row r="37" spans="1:14" s="187" customFormat="1" ht="15">
      <c r="A37" s="205" t="s">
        <v>66</v>
      </c>
      <c r="B37" s="206"/>
      <c r="C37" s="197"/>
      <c r="D37" s="225">
        <v>0.03</v>
      </c>
      <c r="E37" s="225">
        <v>0.03</v>
      </c>
      <c r="F37" s="225">
        <v>0.01</v>
      </c>
      <c r="G37" s="226">
        <v>0.014</v>
      </c>
      <c r="H37" s="226">
        <f t="shared" si="5"/>
        <v>0.014728000000000002</v>
      </c>
      <c r="I37" s="226">
        <f t="shared" si="7"/>
        <v>0.015493856000000002</v>
      </c>
      <c r="J37" s="226">
        <v>0.015</v>
      </c>
      <c r="K37" s="226">
        <f t="shared" si="6"/>
        <v>0.015</v>
      </c>
      <c r="L37" s="210">
        <v>4.8</v>
      </c>
      <c r="M37" s="223"/>
      <c r="N37" s="197"/>
    </row>
    <row r="38" spans="1:14" s="187" customFormat="1" ht="15">
      <c r="A38" s="213" t="s">
        <v>46</v>
      </c>
      <c r="B38" s="212"/>
      <c r="C38" s="197"/>
      <c r="D38" s="225">
        <v>0.03</v>
      </c>
      <c r="E38" s="225">
        <v>0.03</v>
      </c>
      <c r="F38" s="225">
        <v>0.02</v>
      </c>
      <c r="G38" s="226">
        <v>0.013</v>
      </c>
      <c r="H38" s="226">
        <f t="shared" si="5"/>
        <v>0.013676</v>
      </c>
      <c r="I38" s="226">
        <f t="shared" si="7"/>
        <v>0.014387152000000002</v>
      </c>
      <c r="J38" s="226">
        <v>0.014</v>
      </c>
      <c r="K38" s="226">
        <f t="shared" si="6"/>
        <v>0.014</v>
      </c>
      <c r="L38" s="210">
        <v>4.8</v>
      </c>
      <c r="M38" s="223"/>
      <c r="N38" s="197"/>
    </row>
    <row r="39" spans="1:14" s="187" customFormat="1" ht="15">
      <c r="A39" s="214" t="s">
        <v>69</v>
      </c>
      <c r="B39" s="215"/>
      <c r="C39" s="197"/>
      <c r="D39" s="225">
        <v>0.03</v>
      </c>
      <c r="E39" s="225">
        <v>0.03</v>
      </c>
      <c r="F39" s="225">
        <v>0.01</v>
      </c>
      <c r="G39" s="226">
        <v>0.014</v>
      </c>
      <c r="H39" s="226">
        <f t="shared" si="5"/>
        <v>0.014728000000000002</v>
      </c>
      <c r="I39" s="226">
        <f t="shared" si="7"/>
        <v>0.015493856000000002</v>
      </c>
      <c r="J39" s="226">
        <v>0.015</v>
      </c>
      <c r="K39" s="226">
        <f t="shared" si="6"/>
        <v>0.015</v>
      </c>
      <c r="L39" s="210">
        <v>4.8</v>
      </c>
      <c r="M39" s="223"/>
      <c r="N39" s="197"/>
    </row>
    <row r="40" spans="1:14" s="187" customFormat="1" ht="15">
      <c r="A40" s="205" t="s">
        <v>51</v>
      </c>
      <c r="B40" s="206"/>
      <c r="C40" s="197"/>
      <c r="D40" s="225"/>
      <c r="E40" s="225"/>
      <c r="F40" s="225">
        <v>0.01</v>
      </c>
      <c r="G40" s="226">
        <v>0.014</v>
      </c>
      <c r="H40" s="226">
        <f t="shared" si="5"/>
        <v>0.014728000000000002</v>
      </c>
      <c r="I40" s="226">
        <f t="shared" si="7"/>
        <v>0.015493856000000002</v>
      </c>
      <c r="J40" s="226">
        <v>0.015</v>
      </c>
      <c r="K40" s="226">
        <f t="shared" si="6"/>
        <v>0.015</v>
      </c>
      <c r="L40" s="210">
        <v>4.8</v>
      </c>
      <c r="M40" s="223"/>
      <c r="N40" s="197"/>
    </row>
    <row r="41" spans="1:14" s="187" customFormat="1" ht="15">
      <c r="A41" s="205" t="s">
        <v>52</v>
      </c>
      <c r="B41" s="206"/>
      <c r="C41" s="197"/>
      <c r="D41" s="225"/>
      <c r="E41" s="225"/>
      <c r="F41" s="225">
        <v>0.01</v>
      </c>
      <c r="G41" s="226">
        <v>0.014</v>
      </c>
      <c r="H41" s="226">
        <f t="shared" si="5"/>
        <v>0.014728000000000002</v>
      </c>
      <c r="I41" s="226">
        <f t="shared" si="7"/>
        <v>0.015493856000000002</v>
      </c>
      <c r="J41" s="226">
        <v>0.015</v>
      </c>
      <c r="K41" s="226">
        <f t="shared" si="6"/>
        <v>0.015</v>
      </c>
      <c r="L41" s="210">
        <v>4.8</v>
      </c>
      <c r="M41" s="223"/>
      <c r="N41" s="197"/>
    </row>
    <row r="42" spans="1:14" s="187" customFormat="1" ht="15">
      <c r="A42" s="213" t="s">
        <v>65</v>
      </c>
      <c r="B42" s="212"/>
      <c r="C42" s="197"/>
      <c r="D42" s="227"/>
      <c r="E42" s="227"/>
      <c r="F42" s="225">
        <v>0.01</v>
      </c>
      <c r="G42" s="226">
        <v>0.014</v>
      </c>
      <c r="H42" s="226">
        <f t="shared" si="5"/>
        <v>0.014728000000000002</v>
      </c>
      <c r="I42" s="226">
        <f t="shared" si="7"/>
        <v>0.015493856000000002</v>
      </c>
      <c r="J42" s="226">
        <v>0.015</v>
      </c>
      <c r="K42" s="226">
        <f t="shared" si="6"/>
        <v>0.015</v>
      </c>
      <c r="L42" s="210">
        <v>4.8</v>
      </c>
      <c r="M42" s="223"/>
      <c r="N42" s="197"/>
    </row>
    <row r="43" spans="1:14" s="187" customFormat="1" ht="15">
      <c r="A43" s="213" t="s">
        <v>137</v>
      </c>
      <c r="B43" s="228"/>
      <c r="C43" s="197"/>
      <c r="D43" s="227"/>
      <c r="E43" s="227"/>
      <c r="F43" s="225">
        <v>0.01</v>
      </c>
      <c r="G43" s="226">
        <v>0.014</v>
      </c>
      <c r="H43" s="226">
        <f t="shared" si="5"/>
        <v>0.014728000000000002</v>
      </c>
      <c r="I43" s="226">
        <f t="shared" si="7"/>
        <v>0.015493856000000002</v>
      </c>
      <c r="J43" s="226">
        <v>0.015</v>
      </c>
      <c r="K43" s="226">
        <f t="shared" si="6"/>
        <v>0.015</v>
      </c>
      <c r="L43" s="210">
        <v>4.8</v>
      </c>
      <c r="M43" s="223"/>
      <c r="N43" s="197"/>
    </row>
    <row r="44" spans="1:14" s="187" customFormat="1" ht="15">
      <c r="A44" s="213" t="s">
        <v>145</v>
      </c>
      <c r="B44" s="229"/>
      <c r="C44" s="197"/>
      <c r="D44" s="227"/>
      <c r="E44" s="227"/>
      <c r="F44" s="225">
        <v>0</v>
      </c>
      <c r="G44" s="226"/>
      <c r="H44" s="226"/>
      <c r="I44" s="226"/>
      <c r="J44" s="226"/>
      <c r="K44" s="226"/>
      <c r="L44" s="230"/>
      <c r="M44" s="223"/>
      <c r="N44" s="197"/>
    </row>
    <row r="45" spans="1:14" s="187" customFormat="1" ht="12.75">
      <c r="A45" s="214" t="s">
        <v>63</v>
      </c>
      <c r="B45" s="231"/>
      <c r="C45" s="229"/>
      <c r="D45" s="232"/>
      <c r="E45" s="230"/>
      <c r="F45" s="233"/>
      <c r="G45" s="233"/>
      <c r="H45" s="233"/>
      <c r="I45" s="233"/>
      <c r="J45" s="233"/>
      <c r="K45" s="233"/>
      <c r="L45" s="215"/>
      <c r="M45" s="223"/>
      <c r="N45" s="197"/>
    </row>
    <row r="46" spans="1:14" s="195" customFormat="1" ht="12.75">
      <c r="A46" s="217"/>
      <c r="B46" s="234"/>
      <c r="C46" s="217"/>
      <c r="D46" s="235"/>
      <c r="E46" s="236"/>
      <c r="F46" s="217"/>
      <c r="G46" s="217"/>
      <c r="H46" s="217"/>
      <c r="I46" s="217"/>
      <c r="J46" s="217"/>
      <c r="K46" s="217"/>
      <c r="L46" s="217"/>
      <c r="M46" s="193"/>
      <c r="N46" s="194"/>
    </row>
    <row r="47" spans="1:14" s="195" customFormat="1" ht="12.75">
      <c r="A47" s="217"/>
      <c r="B47" s="234"/>
      <c r="C47" s="217"/>
      <c r="D47" s="235"/>
      <c r="E47" s="236"/>
      <c r="F47" s="217"/>
      <c r="G47" s="217"/>
      <c r="H47" s="217"/>
      <c r="I47" s="217"/>
      <c r="J47" s="217"/>
      <c r="K47" s="217"/>
      <c r="L47" s="217"/>
      <c r="M47" s="193"/>
      <c r="N47" s="194"/>
    </row>
    <row r="48" spans="1:14" s="195" customFormat="1" ht="12.75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237"/>
      <c r="N48" s="194"/>
    </row>
    <row r="49" spans="1:14" s="195" customFormat="1" ht="12.75">
      <c r="A49" s="238" t="s">
        <v>6</v>
      </c>
      <c r="B49" s="238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3"/>
      <c r="N49" s="194"/>
    </row>
    <row r="50" spans="1:14" s="195" customFormat="1" ht="12.75">
      <c r="A50" s="197"/>
      <c r="B50" s="197"/>
      <c r="C50" s="197"/>
      <c r="D50" s="197"/>
      <c r="E50" s="199" t="s">
        <v>54</v>
      </c>
      <c r="F50" s="199" t="s">
        <v>134</v>
      </c>
      <c r="G50" s="199" t="s">
        <v>304</v>
      </c>
      <c r="H50" s="199" t="s">
        <v>306</v>
      </c>
      <c r="I50" s="199" t="s">
        <v>311</v>
      </c>
      <c r="J50" s="199" t="s">
        <v>312</v>
      </c>
      <c r="K50" s="199" t="s">
        <v>315</v>
      </c>
      <c r="L50" s="197"/>
      <c r="M50" s="193"/>
      <c r="N50" s="194"/>
    </row>
    <row r="51" spans="1:14" s="195" customFormat="1" ht="15">
      <c r="A51" s="214" t="s">
        <v>139</v>
      </c>
      <c r="B51" s="215"/>
      <c r="C51" s="197"/>
      <c r="D51" s="197"/>
      <c r="E51" s="239"/>
      <c r="F51" s="239">
        <v>0.3</v>
      </c>
      <c r="G51" s="240">
        <v>0.3</v>
      </c>
      <c r="H51" s="240">
        <f>G51</f>
        <v>0.3</v>
      </c>
      <c r="I51" s="240">
        <v>0.3</v>
      </c>
      <c r="J51" s="240">
        <v>0.3</v>
      </c>
      <c r="K51" s="240">
        <f>SUM(J51)</f>
        <v>0.3</v>
      </c>
      <c r="L51" s="210">
        <v>4.8</v>
      </c>
      <c r="M51" s="193"/>
      <c r="N51" s="194"/>
    </row>
    <row r="52" spans="1:14" s="195" customFormat="1" ht="15">
      <c r="A52" s="214" t="s">
        <v>44</v>
      </c>
      <c r="B52" s="215"/>
      <c r="C52" s="197"/>
      <c r="D52" s="197"/>
      <c r="E52" s="239"/>
      <c r="F52" s="239">
        <v>0.5</v>
      </c>
      <c r="G52" s="240">
        <v>0.5</v>
      </c>
      <c r="H52" s="240">
        <f>G52</f>
        <v>0.5</v>
      </c>
      <c r="I52" s="240">
        <v>0.5</v>
      </c>
      <c r="J52" s="240">
        <v>0.5</v>
      </c>
      <c r="K52" s="240">
        <f>SUM(J52)</f>
        <v>0.5</v>
      </c>
      <c r="L52" s="210">
        <v>4.8</v>
      </c>
      <c r="M52" s="193"/>
      <c r="N52" s="194"/>
    </row>
    <row r="53" spans="1:14" s="195" customFormat="1" ht="15">
      <c r="A53" s="214" t="s">
        <v>43</v>
      </c>
      <c r="B53" s="215"/>
      <c r="C53" s="197"/>
      <c r="D53" s="197"/>
      <c r="E53" s="239">
        <v>1</v>
      </c>
      <c r="F53" s="239">
        <v>1</v>
      </c>
      <c r="G53" s="240">
        <v>1</v>
      </c>
      <c r="H53" s="240">
        <f>G53</f>
        <v>1</v>
      </c>
      <c r="I53" s="240">
        <v>1</v>
      </c>
      <c r="J53" s="240">
        <v>1</v>
      </c>
      <c r="K53" s="240">
        <f>SUM(J53)</f>
        <v>1</v>
      </c>
      <c r="L53" s="210">
        <v>4.8</v>
      </c>
      <c r="M53" s="193"/>
      <c r="N53" s="194"/>
    </row>
    <row r="54" spans="1:14" s="195" customFormat="1" ht="15">
      <c r="A54" s="214" t="s">
        <v>138</v>
      </c>
      <c r="B54" s="215"/>
      <c r="C54" s="197"/>
      <c r="D54" s="197"/>
      <c r="E54" s="239"/>
      <c r="F54" s="239">
        <v>0.75</v>
      </c>
      <c r="G54" s="241">
        <v>1</v>
      </c>
      <c r="H54" s="240">
        <f>G54</f>
        <v>1</v>
      </c>
      <c r="I54" s="240">
        <v>1</v>
      </c>
      <c r="J54" s="240">
        <v>1</v>
      </c>
      <c r="K54" s="240">
        <f>SUM(J54)</f>
        <v>1</v>
      </c>
      <c r="L54" s="210">
        <v>4.8</v>
      </c>
      <c r="M54" s="193"/>
      <c r="N54" s="194"/>
    </row>
    <row r="55" spans="1:14" s="195" customFormat="1" ht="12.75">
      <c r="A55" s="242" t="s">
        <v>48</v>
      </c>
      <c r="B55" s="217"/>
      <c r="C55" s="197"/>
      <c r="D55" s="197"/>
      <c r="E55" s="243"/>
      <c r="F55" s="243"/>
      <c r="G55" s="243"/>
      <c r="H55" s="243"/>
      <c r="I55" s="243"/>
      <c r="J55" s="243"/>
      <c r="K55" s="243"/>
      <c r="L55" s="197"/>
      <c r="M55" s="193"/>
      <c r="N55" s="194"/>
    </row>
    <row r="56" spans="1:14" s="195" customFormat="1" ht="12.75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3"/>
      <c r="N56" s="194"/>
    </row>
    <row r="57" spans="1:14" s="195" customFormat="1" ht="12.75">
      <c r="A57" s="218" t="s">
        <v>7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20"/>
      <c r="M57" s="193"/>
      <c r="N57" s="194"/>
    </row>
    <row r="58" spans="1:14" s="195" customFormat="1" ht="12.7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3"/>
      <c r="N58" s="194"/>
    </row>
    <row r="59" spans="1:14" s="195" customFormat="1" ht="12.75">
      <c r="A59" s="202" t="s">
        <v>41</v>
      </c>
      <c r="B59" s="197"/>
      <c r="C59" s="197"/>
      <c r="D59" s="199" t="s">
        <v>47</v>
      </c>
      <c r="E59" s="199" t="s">
        <v>54</v>
      </c>
      <c r="F59" s="199" t="s">
        <v>134</v>
      </c>
      <c r="G59" s="199" t="s">
        <v>304</v>
      </c>
      <c r="H59" s="199" t="s">
        <v>306</v>
      </c>
      <c r="I59" s="199"/>
      <c r="J59" s="199"/>
      <c r="K59" s="199"/>
      <c r="L59" s="197"/>
      <c r="M59" s="193"/>
      <c r="N59" s="194"/>
    </row>
    <row r="60" spans="1:14" s="195" customFormat="1" ht="12.75">
      <c r="A60" s="197"/>
      <c r="B60" s="197"/>
      <c r="C60" s="197"/>
      <c r="D60" s="200" t="s">
        <v>0</v>
      </c>
      <c r="E60" s="200" t="s">
        <v>0</v>
      </c>
      <c r="F60" s="200" t="s">
        <v>0</v>
      </c>
      <c r="G60" s="201" t="s">
        <v>0</v>
      </c>
      <c r="H60" s="201" t="s">
        <v>0</v>
      </c>
      <c r="I60" s="201"/>
      <c r="J60" s="201"/>
      <c r="K60" s="201"/>
      <c r="L60" s="204" t="s">
        <v>1</v>
      </c>
      <c r="M60" s="193"/>
      <c r="N60" s="278"/>
    </row>
    <row r="61" spans="1:14" s="195" customFormat="1" ht="15">
      <c r="A61" s="214" t="s">
        <v>73</v>
      </c>
      <c r="B61" s="215"/>
      <c r="C61" s="197"/>
      <c r="D61" s="229">
        <v>1500</v>
      </c>
      <c r="E61" s="208">
        <f>1310000*0.03/12</f>
        <v>3275</v>
      </c>
      <c r="F61" s="208">
        <f>1310000*0.03/12</f>
        <v>3275</v>
      </c>
      <c r="G61" s="209">
        <v>5578.47</v>
      </c>
      <c r="H61" s="209">
        <f>G61*1.052</f>
        <v>5868.550440000001</v>
      </c>
      <c r="I61" s="209">
        <f>H61*1.045</f>
        <v>6132.635209800001</v>
      </c>
      <c r="J61" s="209">
        <f>I61*1.039</f>
        <v>6371.8079829822</v>
      </c>
      <c r="K61" s="209">
        <f>J61*1.048</f>
        <v>6677.654766165346</v>
      </c>
      <c r="L61" s="210">
        <v>4.8</v>
      </c>
      <c r="M61" s="193"/>
      <c r="N61" s="283"/>
    </row>
    <row r="62" spans="1:14" s="195" customFormat="1" ht="15">
      <c r="A62" s="217"/>
      <c r="B62" s="217"/>
      <c r="C62" s="197"/>
      <c r="D62" s="217"/>
      <c r="E62" s="244"/>
      <c r="F62" s="244"/>
      <c r="G62" s="209"/>
      <c r="H62" s="209"/>
      <c r="I62" s="209"/>
      <c r="J62" s="209"/>
      <c r="K62" s="209"/>
      <c r="L62" s="230"/>
      <c r="M62" s="193"/>
      <c r="N62" s="194"/>
    </row>
    <row r="63" spans="1:14" s="195" customFormat="1" ht="12.75">
      <c r="A63" s="245" t="s">
        <v>300</v>
      </c>
      <c r="B63" s="217"/>
      <c r="C63" s="197"/>
      <c r="D63" s="217"/>
      <c r="E63" s="244"/>
      <c r="F63" s="244"/>
      <c r="G63" s="246" t="s">
        <v>304</v>
      </c>
      <c r="H63" s="246" t="s">
        <v>306</v>
      </c>
      <c r="I63" s="246" t="s">
        <v>312</v>
      </c>
      <c r="J63" s="246"/>
      <c r="K63" s="246"/>
      <c r="L63" s="230"/>
      <c r="M63" s="193"/>
      <c r="N63" s="194"/>
    </row>
    <row r="64" spans="1:14" s="195" customFormat="1" ht="12.75">
      <c r="A64" s="245"/>
      <c r="B64" s="217"/>
      <c r="C64" s="197"/>
      <c r="D64" s="217"/>
      <c r="E64" s="244"/>
      <c r="F64" s="244"/>
      <c r="G64" s="201" t="s">
        <v>0</v>
      </c>
      <c r="H64" s="201" t="s">
        <v>0</v>
      </c>
      <c r="I64" s="201" t="s">
        <v>0</v>
      </c>
      <c r="J64" s="201"/>
      <c r="K64" s="201"/>
      <c r="L64" s="230"/>
      <c r="M64" s="193"/>
      <c r="N64" s="194"/>
    </row>
    <row r="65" spans="1:14" s="195" customFormat="1" ht="15">
      <c r="A65" s="217" t="s">
        <v>301</v>
      </c>
      <c r="B65" s="217"/>
      <c r="C65" s="197"/>
      <c r="D65" s="217"/>
      <c r="E65" s="244"/>
      <c r="F65" s="244"/>
      <c r="G65" s="209">
        <v>2120</v>
      </c>
      <c r="H65" s="209">
        <f>G65*1.052</f>
        <v>2230.2400000000002</v>
      </c>
      <c r="I65" s="209">
        <f>H65*1.045</f>
        <v>2330.6008</v>
      </c>
      <c r="J65" s="209">
        <f>I65*1.039</f>
        <v>2421.4942312</v>
      </c>
      <c r="K65" s="209">
        <f>J65*1.048</f>
        <v>2537.7259542976</v>
      </c>
      <c r="L65" s="210">
        <v>4.8</v>
      </c>
      <c r="M65" s="193"/>
      <c r="N65" s="194"/>
    </row>
    <row r="66" spans="1:14" s="195" customFormat="1" ht="15">
      <c r="A66" s="217" t="s">
        <v>302</v>
      </c>
      <c r="B66" s="217"/>
      <c r="C66" s="197"/>
      <c r="D66" s="217"/>
      <c r="E66" s="236"/>
      <c r="F66" s="244"/>
      <c r="G66" s="208">
        <v>636</v>
      </c>
      <c r="H66" s="208">
        <f>G66*1.052</f>
        <v>669.072</v>
      </c>
      <c r="I66" s="209">
        <f>H66*1.045</f>
        <v>699.1802399999999</v>
      </c>
      <c r="J66" s="209">
        <f>I66*1.039</f>
        <v>726.4482693599998</v>
      </c>
      <c r="K66" s="209">
        <f>J66*1.048</f>
        <v>761.3177862892799</v>
      </c>
      <c r="L66" s="210">
        <v>4.8</v>
      </c>
      <c r="M66" s="193"/>
      <c r="N66" s="194"/>
    </row>
    <row r="67" spans="1:14" s="195" customFormat="1" ht="12.75">
      <c r="A67" s="217"/>
      <c r="B67" s="217"/>
      <c r="C67" s="197"/>
      <c r="D67" s="217"/>
      <c r="E67" s="236"/>
      <c r="F67" s="244"/>
      <c r="G67" s="244"/>
      <c r="H67" s="244"/>
      <c r="I67" s="244"/>
      <c r="J67" s="244"/>
      <c r="K67" s="244"/>
      <c r="L67" s="230"/>
      <c r="M67" s="193"/>
      <c r="N67" s="194"/>
    </row>
    <row r="68" spans="1:14" s="195" customFormat="1" ht="12.75">
      <c r="A68" s="202" t="s">
        <v>74</v>
      </c>
      <c r="B68" s="197"/>
      <c r="C68" s="197"/>
      <c r="D68" s="199" t="s">
        <v>47</v>
      </c>
      <c r="E68" s="199" t="s">
        <v>54</v>
      </c>
      <c r="F68" s="199" t="s">
        <v>134</v>
      </c>
      <c r="G68" s="199" t="s">
        <v>304</v>
      </c>
      <c r="H68" s="199" t="s">
        <v>306</v>
      </c>
      <c r="I68" s="199" t="s">
        <v>311</v>
      </c>
      <c r="J68" s="199" t="s">
        <v>312</v>
      </c>
      <c r="K68" s="199" t="s">
        <v>315</v>
      </c>
      <c r="L68" s="230"/>
      <c r="M68" s="193"/>
      <c r="N68" s="194"/>
    </row>
    <row r="69" spans="1:14" s="195" customFormat="1" ht="12.75">
      <c r="A69" s="197"/>
      <c r="B69" s="197"/>
      <c r="C69" s="197"/>
      <c r="D69" s="200" t="s">
        <v>0</v>
      </c>
      <c r="E69" s="200" t="s">
        <v>0</v>
      </c>
      <c r="F69" s="200" t="s">
        <v>0</v>
      </c>
      <c r="G69" s="201" t="s">
        <v>0</v>
      </c>
      <c r="H69" s="201" t="s">
        <v>0</v>
      </c>
      <c r="I69" s="201" t="s">
        <v>0</v>
      </c>
      <c r="J69" s="201" t="s">
        <v>0</v>
      </c>
      <c r="K69" s="201" t="s">
        <v>0</v>
      </c>
      <c r="L69" s="204" t="s">
        <v>1</v>
      </c>
      <c r="M69" s="193"/>
      <c r="N69" s="194"/>
    </row>
    <row r="70" spans="1:14" s="195" customFormat="1" ht="12.75">
      <c r="A70" s="197"/>
      <c r="B70" s="197"/>
      <c r="C70" s="197"/>
      <c r="D70" s="247"/>
      <c r="E70" s="247"/>
      <c r="F70" s="247"/>
      <c r="G70" s="247"/>
      <c r="H70" s="247"/>
      <c r="I70" s="247"/>
      <c r="J70" s="247"/>
      <c r="K70" s="247"/>
      <c r="L70" s="230"/>
      <c r="M70" s="193"/>
      <c r="N70" s="194"/>
    </row>
    <row r="71" spans="1:14" s="195" customFormat="1" ht="15">
      <c r="A71" s="214" t="s">
        <v>75</v>
      </c>
      <c r="B71" s="215"/>
      <c r="C71" s="197"/>
      <c r="D71" s="229"/>
      <c r="E71" s="230"/>
      <c r="F71" s="208">
        <v>150</v>
      </c>
      <c r="G71" s="209">
        <v>318.77</v>
      </c>
      <c r="H71" s="209">
        <f>G71*1.052</f>
        <v>335.34604</v>
      </c>
      <c r="I71" s="209">
        <f>H71*1.045</f>
        <v>350.4366118</v>
      </c>
      <c r="J71" s="209">
        <f>I71*1.039</f>
        <v>364.1036396602</v>
      </c>
      <c r="K71" s="209">
        <f>J71*1.048</f>
        <v>381.5806143638896</v>
      </c>
      <c r="L71" s="210">
        <v>4.8</v>
      </c>
      <c r="M71" s="193"/>
      <c r="N71" s="194"/>
    </row>
    <row r="72" spans="1:14" s="195" customFormat="1" ht="15">
      <c r="A72" s="214" t="s">
        <v>76</v>
      </c>
      <c r="B72" s="215"/>
      <c r="C72" s="197"/>
      <c r="D72" s="229"/>
      <c r="E72" s="230"/>
      <c r="F72" s="208">
        <v>45</v>
      </c>
      <c r="G72" s="209">
        <v>87.66</v>
      </c>
      <c r="H72" s="209">
        <f>G72*1.052</f>
        <v>92.21832</v>
      </c>
      <c r="I72" s="209">
        <f>H72*1.045</f>
        <v>96.3681444</v>
      </c>
      <c r="J72" s="209">
        <f>I72*1.039</f>
        <v>100.1265020316</v>
      </c>
      <c r="K72" s="209">
        <f>J72*1.048</f>
        <v>104.9325741291168</v>
      </c>
      <c r="L72" s="210">
        <v>4.8</v>
      </c>
      <c r="M72" s="193"/>
      <c r="N72" s="194"/>
    </row>
    <row r="73" spans="1:14" s="195" customFormat="1" ht="12.75">
      <c r="A73" s="248"/>
      <c r="B73" s="249"/>
      <c r="C73" s="197"/>
      <c r="D73" s="229"/>
      <c r="E73" s="230"/>
      <c r="F73" s="208"/>
      <c r="G73" s="208"/>
      <c r="H73" s="208"/>
      <c r="I73" s="208"/>
      <c r="J73" s="208"/>
      <c r="K73" s="208"/>
      <c r="L73" s="230"/>
      <c r="M73" s="193"/>
      <c r="N73" s="194"/>
    </row>
    <row r="74" spans="1:14" s="195" customFormat="1" ht="12.75">
      <c r="A74" s="217"/>
      <c r="B74" s="217"/>
      <c r="C74" s="197"/>
      <c r="D74" s="217"/>
      <c r="E74" s="236"/>
      <c r="F74" s="244"/>
      <c r="G74" s="244"/>
      <c r="H74" s="244"/>
      <c r="I74" s="244"/>
      <c r="J74" s="244"/>
      <c r="K74" s="244"/>
      <c r="L74" s="250"/>
      <c r="M74" s="193"/>
      <c r="N74" s="194"/>
    </row>
    <row r="75" spans="1:14" s="195" customFormat="1" ht="12.75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3"/>
      <c r="N75" s="194"/>
    </row>
    <row r="76" spans="1:14" s="195" customFormat="1" ht="12.75">
      <c r="A76" s="218" t="s">
        <v>8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20"/>
      <c r="M76" s="193"/>
      <c r="N76" s="194"/>
    </row>
    <row r="77" spans="1:14" s="195" customFormat="1" ht="12.75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3"/>
      <c r="N77" s="194"/>
    </row>
    <row r="78" spans="1:14" s="195" customFormat="1" ht="12.75">
      <c r="A78" s="202" t="s">
        <v>9</v>
      </c>
      <c r="B78" s="197"/>
      <c r="C78" s="197"/>
      <c r="D78" s="199" t="s">
        <v>47</v>
      </c>
      <c r="E78" s="199" t="s">
        <v>54</v>
      </c>
      <c r="F78" s="199" t="s">
        <v>134</v>
      </c>
      <c r="G78" s="199" t="s">
        <v>304</v>
      </c>
      <c r="H78" s="199" t="s">
        <v>306</v>
      </c>
      <c r="I78" s="199" t="s">
        <v>311</v>
      </c>
      <c r="J78" s="199" t="s">
        <v>312</v>
      </c>
      <c r="K78" s="199" t="s">
        <v>315</v>
      </c>
      <c r="L78" s="204" t="s">
        <v>1</v>
      </c>
      <c r="M78" s="193"/>
      <c r="N78" s="194"/>
    </row>
    <row r="79" spans="1:14" s="195" customFormat="1" ht="12.75">
      <c r="A79" s="202"/>
      <c r="B79" s="197"/>
      <c r="C79" s="197"/>
      <c r="D79" s="199"/>
      <c r="E79" s="199"/>
      <c r="F79" s="199"/>
      <c r="G79" s="201" t="s">
        <v>0</v>
      </c>
      <c r="H79" s="201" t="s">
        <v>0</v>
      </c>
      <c r="I79" s="201" t="s">
        <v>0</v>
      </c>
      <c r="J79" s="201" t="s">
        <v>0</v>
      </c>
      <c r="K79" s="201" t="s">
        <v>0</v>
      </c>
      <c r="L79" s="197"/>
      <c r="M79" s="193"/>
      <c r="N79" s="194"/>
    </row>
    <row r="80" spans="1:14" s="195" customFormat="1" ht="15">
      <c r="A80" s="216" t="s">
        <v>308</v>
      </c>
      <c r="B80" s="197"/>
      <c r="C80" s="224" t="s">
        <v>79</v>
      </c>
      <c r="D80" s="251">
        <v>280</v>
      </c>
      <c r="E80" s="252">
        <v>300</v>
      </c>
      <c r="F80" s="208">
        <f>+E80+E80*0.05</f>
        <v>315</v>
      </c>
      <c r="G80" s="209">
        <v>532.18</v>
      </c>
      <c r="H80" s="209">
        <f>G80*1.052</f>
        <v>559.85336</v>
      </c>
      <c r="I80" s="209">
        <f>H80*1.045</f>
        <v>585.0467611999999</v>
      </c>
      <c r="J80" s="209">
        <f>I80*1.039</f>
        <v>607.8635848867998</v>
      </c>
      <c r="K80" s="209">
        <f>J80*1.048</f>
        <v>637.0410369613662</v>
      </c>
      <c r="L80" s="210">
        <v>4.8</v>
      </c>
      <c r="M80" s="193"/>
      <c r="N80" s="194"/>
    </row>
    <row r="81" spans="1:14" s="195" customFormat="1" ht="15">
      <c r="A81" s="217" t="s">
        <v>10</v>
      </c>
      <c r="B81" s="197"/>
      <c r="C81" s="224" t="s">
        <v>80</v>
      </c>
      <c r="D81" s="229">
        <v>100</v>
      </c>
      <c r="E81" s="230">
        <v>120</v>
      </c>
      <c r="F81" s="208">
        <f>+E81+E81*0.05</f>
        <v>126</v>
      </c>
      <c r="G81" s="209">
        <v>212.87</v>
      </c>
      <c r="H81" s="209">
        <f>G81*1.052</f>
        <v>223.93924</v>
      </c>
      <c r="I81" s="209">
        <f>H81*1.045</f>
        <v>234.0165058</v>
      </c>
      <c r="J81" s="209">
        <f>I81*1.039</f>
        <v>243.14314952619998</v>
      </c>
      <c r="K81" s="209">
        <f>J81*1.048</f>
        <v>254.81402070345757</v>
      </c>
      <c r="L81" s="210">
        <v>4.8</v>
      </c>
      <c r="M81" s="193"/>
      <c r="N81" s="278"/>
    </row>
    <row r="82" spans="1:14" s="195" customFormat="1" ht="12.75">
      <c r="A82" s="217" t="s">
        <v>11</v>
      </c>
      <c r="B82" s="197"/>
      <c r="C82" s="197"/>
      <c r="D82" s="217"/>
      <c r="E82" s="236"/>
      <c r="F82" s="236"/>
      <c r="G82" s="236"/>
      <c r="H82" s="236"/>
      <c r="I82" s="236"/>
      <c r="J82" s="236"/>
      <c r="K82" s="236"/>
      <c r="L82" s="236"/>
      <c r="M82" s="193"/>
      <c r="N82" s="194"/>
    </row>
    <row r="83" spans="1:14" s="195" customFormat="1" ht="12.75">
      <c r="A83" s="217" t="s">
        <v>275</v>
      </c>
      <c r="B83" s="197"/>
      <c r="C83" s="197"/>
      <c r="D83" s="217"/>
      <c r="E83" s="236"/>
      <c r="F83" s="236"/>
      <c r="G83" s="253">
        <v>532.18</v>
      </c>
      <c r="H83" s="253">
        <f>G83*1.052</f>
        <v>559.85336</v>
      </c>
      <c r="I83" s="253">
        <f>H83*1.045</f>
        <v>585.0467611999999</v>
      </c>
      <c r="J83" s="253">
        <f>I83*1.039</f>
        <v>607.8635848867998</v>
      </c>
      <c r="K83" s="253">
        <f>J83*1.048</f>
        <v>637.0410369613662</v>
      </c>
      <c r="L83" s="210">
        <v>4.8</v>
      </c>
      <c r="M83" s="193"/>
      <c r="N83" s="194"/>
    </row>
    <row r="84" spans="1:14" s="195" customFormat="1" ht="12.75">
      <c r="A84" s="216" t="s">
        <v>309</v>
      </c>
      <c r="B84" s="197"/>
      <c r="C84" s="197"/>
      <c r="D84" s="217"/>
      <c r="E84" s="236"/>
      <c r="F84" s="236"/>
      <c r="G84" s="236"/>
      <c r="H84" s="236"/>
      <c r="I84" s="236"/>
      <c r="J84" s="236"/>
      <c r="K84" s="236"/>
      <c r="L84" s="236"/>
      <c r="M84" s="193"/>
      <c r="N84" s="194"/>
    </row>
    <row r="85" spans="1:14" s="195" customFormat="1" ht="15">
      <c r="A85" s="217" t="s">
        <v>12</v>
      </c>
      <c r="B85" s="197"/>
      <c r="C85" s="197"/>
      <c r="D85" s="230">
        <v>265</v>
      </c>
      <c r="E85" s="230">
        <v>265</v>
      </c>
      <c r="F85" s="208">
        <f>+E85+E85*0.05</f>
        <v>278.25</v>
      </c>
      <c r="G85" s="209">
        <v>470.09</v>
      </c>
      <c r="H85" s="209">
        <f>G85*1.052</f>
        <v>494.53468</v>
      </c>
      <c r="I85" s="209">
        <f>H85*1.045</f>
        <v>516.7887406</v>
      </c>
      <c r="J85" s="209">
        <f>I85*1.039</f>
        <v>536.9435014833999</v>
      </c>
      <c r="K85" s="209">
        <f>J85*1.048</f>
        <v>562.7167895546031</v>
      </c>
      <c r="L85" s="210">
        <v>4.8</v>
      </c>
      <c r="M85" s="193"/>
      <c r="N85" s="194"/>
    </row>
    <row r="86" spans="1:14" s="195" customFormat="1" ht="15">
      <c r="A86" s="217" t="s">
        <v>13</v>
      </c>
      <c r="B86" s="197"/>
      <c r="C86" s="197"/>
      <c r="D86" s="230">
        <v>100</v>
      </c>
      <c r="E86" s="230">
        <v>100</v>
      </c>
      <c r="F86" s="208">
        <f>+E86+E86*0.05</f>
        <v>105</v>
      </c>
      <c r="G86" s="209">
        <v>177.4</v>
      </c>
      <c r="H86" s="209">
        <f>G86*1.052</f>
        <v>186.62480000000002</v>
      </c>
      <c r="I86" s="209">
        <f>H86*1.045</f>
        <v>195.022916</v>
      </c>
      <c r="J86" s="209">
        <f>I86*1.039</f>
        <v>202.628809724</v>
      </c>
      <c r="K86" s="209">
        <f>J86*1.048</f>
        <v>212.354992590752</v>
      </c>
      <c r="L86" s="210">
        <v>4.8</v>
      </c>
      <c r="M86" s="193"/>
      <c r="N86" s="194"/>
    </row>
    <row r="87" spans="1:14" s="195" customFormat="1" ht="12.75">
      <c r="A87" s="217" t="s">
        <v>14</v>
      </c>
      <c r="B87" s="197"/>
      <c r="C87" s="197"/>
      <c r="D87" s="217"/>
      <c r="E87" s="236"/>
      <c r="F87" s="236"/>
      <c r="G87" s="236"/>
      <c r="H87" s="236"/>
      <c r="I87" s="236"/>
      <c r="J87" s="236"/>
      <c r="K87" s="236"/>
      <c r="L87" s="236"/>
      <c r="M87" s="193"/>
      <c r="N87" s="194"/>
    </row>
    <row r="88" spans="1:14" s="195" customFormat="1" ht="12.75">
      <c r="A88" s="217" t="s">
        <v>15</v>
      </c>
      <c r="B88" s="197"/>
      <c r="C88" s="197"/>
      <c r="D88" s="217"/>
      <c r="E88" s="236"/>
      <c r="F88" s="236"/>
      <c r="G88" s="236"/>
      <c r="H88" s="236"/>
      <c r="I88" s="236"/>
      <c r="J88" s="236"/>
      <c r="K88" s="236"/>
      <c r="L88" s="236"/>
      <c r="M88" s="193"/>
      <c r="N88" s="194"/>
    </row>
    <row r="89" spans="1:14" s="195" customFormat="1" ht="12.75">
      <c r="A89" s="217"/>
      <c r="B89" s="197"/>
      <c r="C89" s="197"/>
      <c r="D89" s="217"/>
      <c r="E89" s="236"/>
      <c r="F89" s="236"/>
      <c r="G89" s="236"/>
      <c r="H89" s="236"/>
      <c r="I89" s="236"/>
      <c r="J89" s="236"/>
      <c r="K89" s="236"/>
      <c r="L89" s="236"/>
      <c r="M89" s="193"/>
      <c r="N89" s="194"/>
    </row>
    <row r="90" spans="1:14" s="195" customFormat="1" ht="12.75">
      <c r="A90" s="216" t="s">
        <v>310</v>
      </c>
      <c r="B90" s="197"/>
      <c r="C90" s="197"/>
      <c r="D90" s="217"/>
      <c r="E90" s="236"/>
      <c r="F90" s="236"/>
      <c r="G90" s="236"/>
      <c r="H90" s="236"/>
      <c r="I90" s="236"/>
      <c r="J90" s="236"/>
      <c r="K90" s="236"/>
      <c r="L90" s="236"/>
      <c r="M90" s="193"/>
      <c r="N90" s="194"/>
    </row>
    <row r="91" spans="1:14" s="195" customFormat="1" ht="15">
      <c r="A91" s="217">
        <v>0</v>
      </c>
      <c r="B91" s="197"/>
      <c r="C91" s="197"/>
      <c r="D91" s="230">
        <v>190</v>
      </c>
      <c r="E91" s="230">
        <v>190</v>
      </c>
      <c r="F91" s="208">
        <f>+E91+E91*0.05</f>
        <v>199.5</v>
      </c>
      <c r="G91" s="209">
        <v>337.06</v>
      </c>
      <c r="H91" s="209">
        <f>G91*1.052</f>
        <v>354.58712</v>
      </c>
      <c r="I91" s="209">
        <f>H91*1.045</f>
        <v>370.5435404</v>
      </c>
      <c r="J91" s="209">
        <f>I91*1.039</f>
        <v>384.99473847559995</v>
      </c>
      <c r="K91" s="209">
        <f>J91*1.048</f>
        <v>403.47448592242876</v>
      </c>
      <c r="L91" s="210">
        <v>4.8</v>
      </c>
      <c r="M91" s="193"/>
      <c r="N91" s="194"/>
    </row>
    <row r="92" spans="1:14" s="195" customFormat="1" ht="15">
      <c r="A92" s="217" t="s">
        <v>17</v>
      </c>
      <c r="B92" s="197"/>
      <c r="C92" s="197"/>
      <c r="D92" s="230">
        <v>100</v>
      </c>
      <c r="E92" s="230">
        <v>100</v>
      </c>
      <c r="F92" s="208">
        <f>+E92+E92*0.05</f>
        <v>105</v>
      </c>
      <c r="G92" s="209">
        <v>177.4</v>
      </c>
      <c r="H92" s="209">
        <f>G92*1.052</f>
        <v>186.62480000000002</v>
      </c>
      <c r="I92" s="209">
        <f>H92*1.045</f>
        <v>195.022916</v>
      </c>
      <c r="J92" s="209">
        <f>I92*1.039</f>
        <v>202.628809724</v>
      </c>
      <c r="K92" s="209">
        <f>J92*1.048</f>
        <v>212.354992590752</v>
      </c>
      <c r="L92" s="210">
        <v>4.8</v>
      </c>
      <c r="M92" s="193"/>
      <c r="N92" s="194"/>
    </row>
    <row r="93" spans="1:14" s="195" customFormat="1" ht="12.75">
      <c r="A93" s="217" t="s">
        <v>18</v>
      </c>
      <c r="B93" s="197"/>
      <c r="C93" s="197"/>
      <c r="D93" s="217"/>
      <c r="E93" s="236"/>
      <c r="F93" s="236"/>
      <c r="G93" s="236"/>
      <c r="H93" s="236"/>
      <c r="I93" s="236"/>
      <c r="J93" s="236"/>
      <c r="K93" s="236"/>
      <c r="L93" s="236"/>
      <c r="M93" s="193"/>
      <c r="N93" s="194"/>
    </row>
    <row r="94" spans="1:14" s="195" customFormat="1" ht="12.75">
      <c r="A94" s="217"/>
      <c r="B94" s="197"/>
      <c r="C94" s="197"/>
      <c r="D94" s="217"/>
      <c r="E94" s="236"/>
      <c r="F94" s="236"/>
      <c r="G94" s="236"/>
      <c r="H94" s="236"/>
      <c r="I94" s="236"/>
      <c r="J94" s="236"/>
      <c r="K94" s="236"/>
      <c r="L94" s="254"/>
      <c r="M94" s="193"/>
      <c r="N94" s="194"/>
    </row>
    <row r="95" spans="1:14" s="195" customFormat="1" ht="12.75">
      <c r="A95" s="216" t="s">
        <v>19</v>
      </c>
      <c r="B95" s="197"/>
      <c r="C95" s="197"/>
      <c r="D95" s="217"/>
      <c r="E95" s="236"/>
      <c r="F95" s="236"/>
      <c r="G95" s="236"/>
      <c r="H95" s="236"/>
      <c r="I95" s="236"/>
      <c r="J95" s="236"/>
      <c r="K95" s="236"/>
      <c r="L95" s="254"/>
      <c r="M95" s="193"/>
      <c r="N95" s="194"/>
    </row>
    <row r="96" spans="1:14" s="195" customFormat="1" ht="12.75">
      <c r="A96" s="216" t="s">
        <v>77</v>
      </c>
      <c r="B96" s="197"/>
      <c r="C96" s="197"/>
      <c r="D96" s="217"/>
      <c r="E96" s="236"/>
      <c r="F96" s="236"/>
      <c r="G96" s="236"/>
      <c r="H96" s="236"/>
      <c r="I96" s="236"/>
      <c r="J96" s="236"/>
      <c r="K96" s="236"/>
      <c r="L96" s="254"/>
      <c r="M96" s="193"/>
      <c r="N96" s="194"/>
    </row>
    <row r="97" spans="1:14" s="195" customFormat="1" ht="12.75">
      <c r="A97" s="216" t="s">
        <v>20</v>
      </c>
      <c r="B97" s="197"/>
      <c r="C97" s="197"/>
      <c r="D97" s="217"/>
      <c r="E97" s="236"/>
      <c r="F97" s="236"/>
      <c r="G97" s="236"/>
      <c r="H97" s="236"/>
      <c r="I97" s="236"/>
      <c r="J97" s="236"/>
      <c r="K97" s="236"/>
      <c r="L97" s="254"/>
      <c r="M97" s="193"/>
      <c r="N97" s="194"/>
    </row>
    <row r="98" spans="1:14" s="195" customFormat="1" ht="12.75">
      <c r="A98" s="216" t="s">
        <v>21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3"/>
      <c r="N98" s="194"/>
    </row>
    <row r="99" spans="1:14" s="195" customFormat="1" ht="12.75">
      <c r="A99" s="216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3"/>
      <c r="N99" s="194"/>
    </row>
    <row r="100" spans="1:14" s="195" customFormat="1" ht="12.75">
      <c r="A100" s="218" t="s">
        <v>22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20"/>
      <c r="M100" s="193"/>
      <c r="N100" s="194"/>
    </row>
    <row r="101" spans="1:14" s="195" customFormat="1" ht="12.7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3"/>
      <c r="N101" s="194"/>
    </row>
    <row r="102" spans="1:14" s="195" customFormat="1" ht="12.75">
      <c r="A102" s="202" t="s">
        <v>78</v>
      </c>
      <c r="B102" s="197"/>
      <c r="C102" s="197"/>
      <c r="D102" s="199" t="s">
        <v>47</v>
      </c>
      <c r="E102" s="199" t="s">
        <v>54</v>
      </c>
      <c r="F102" s="199" t="s">
        <v>134</v>
      </c>
      <c r="G102" s="199" t="s">
        <v>304</v>
      </c>
      <c r="H102" s="199" t="s">
        <v>306</v>
      </c>
      <c r="I102" s="199" t="s">
        <v>311</v>
      </c>
      <c r="J102" s="199" t="s">
        <v>312</v>
      </c>
      <c r="K102" s="199" t="s">
        <v>315</v>
      </c>
      <c r="L102" s="201"/>
      <c r="M102" s="255"/>
      <c r="N102" s="194"/>
    </row>
    <row r="103" spans="1:15" s="195" customFormat="1" ht="15">
      <c r="A103" s="214" t="s">
        <v>23</v>
      </c>
      <c r="B103" s="215"/>
      <c r="C103" s="197"/>
      <c r="D103" s="230">
        <v>1000</v>
      </c>
      <c r="E103" s="208">
        <v>1500</v>
      </c>
      <c r="F103" s="208">
        <f aca="true" t="shared" si="8" ref="F103:F116">+E103+E103*0.05</f>
        <v>1575</v>
      </c>
      <c r="G103" s="209">
        <v>2660.93</v>
      </c>
      <c r="H103" s="209">
        <f>G103*1.052</f>
        <v>2799.29836</v>
      </c>
      <c r="I103" s="209">
        <f>H103*1.045</f>
        <v>2925.2667861999994</v>
      </c>
      <c r="J103" s="209">
        <f>I103*1.039</f>
        <v>3039.352190861799</v>
      </c>
      <c r="K103" s="209">
        <f>J103*1.048</f>
        <v>3185.2410960231655</v>
      </c>
      <c r="L103" s="210">
        <v>4.8</v>
      </c>
      <c r="M103" s="193"/>
      <c r="N103" s="278"/>
      <c r="O103" s="285"/>
    </row>
    <row r="104" spans="1:14" s="195" customFormat="1" ht="15">
      <c r="A104" s="214" t="s">
        <v>24</v>
      </c>
      <c r="B104" s="215"/>
      <c r="C104" s="197"/>
      <c r="D104" s="230">
        <v>1000</v>
      </c>
      <c r="E104" s="208">
        <v>1000</v>
      </c>
      <c r="F104" s="208">
        <f t="shared" si="8"/>
        <v>1050</v>
      </c>
      <c r="G104" s="209">
        <v>1773.95</v>
      </c>
      <c r="H104" s="209">
        <f>G104*1.052</f>
        <v>1866.1954</v>
      </c>
      <c r="I104" s="209">
        <f>H104*1.045</f>
        <v>1950.1741929999998</v>
      </c>
      <c r="J104" s="209">
        <f>I104*1.039</f>
        <v>2026.2309865269997</v>
      </c>
      <c r="K104" s="209">
        <f>J104*1.048</f>
        <v>2123.4900738802958</v>
      </c>
      <c r="L104" s="210">
        <v>4.8</v>
      </c>
      <c r="M104" s="193"/>
      <c r="N104" s="278"/>
    </row>
    <row r="105" spans="1:14" s="195" customFormat="1" ht="15">
      <c r="A105" s="214" t="s">
        <v>49</v>
      </c>
      <c r="B105" s="215"/>
      <c r="C105" s="197"/>
      <c r="D105" s="230"/>
      <c r="E105" s="208">
        <v>200</v>
      </c>
      <c r="F105" s="208">
        <f t="shared" si="8"/>
        <v>210</v>
      </c>
      <c r="G105" s="209">
        <v>354.79</v>
      </c>
      <c r="H105" s="209">
        <f>G105*1.052</f>
        <v>373.23908000000006</v>
      </c>
      <c r="I105" s="209">
        <f>H105*1.045</f>
        <v>390.03483860000006</v>
      </c>
      <c r="J105" s="209">
        <f>I105*1.039</f>
        <v>405.2461973054</v>
      </c>
      <c r="K105" s="209">
        <f>J105*1.048</f>
        <v>424.6980147760592</v>
      </c>
      <c r="L105" s="210">
        <v>4.8</v>
      </c>
      <c r="M105" s="193"/>
      <c r="N105" s="278"/>
    </row>
    <row r="106" spans="1:14" s="195" customFormat="1" ht="15">
      <c r="A106" s="214" t="s">
        <v>50</v>
      </c>
      <c r="B106" s="215"/>
      <c r="C106" s="197"/>
      <c r="D106" s="229"/>
      <c r="E106" s="208">
        <v>100</v>
      </c>
      <c r="F106" s="208">
        <f t="shared" si="8"/>
        <v>105</v>
      </c>
      <c r="G106" s="209">
        <v>177.39</v>
      </c>
      <c r="H106" s="209">
        <f>G106*1.052</f>
        <v>186.61428</v>
      </c>
      <c r="I106" s="209">
        <f>H106*1.045</f>
        <v>195.0119226</v>
      </c>
      <c r="J106" s="209">
        <f>I106*1.039</f>
        <v>202.61738758139998</v>
      </c>
      <c r="K106" s="209">
        <f>J106*1.048</f>
        <v>212.34302218530718</v>
      </c>
      <c r="L106" s="210">
        <v>4.8</v>
      </c>
      <c r="M106" s="193"/>
      <c r="N106" s="194"/>
    </row>
    <row r="107" spans="1:14" s="195" customFormat="1" ht="15">
      <c r="A107" s="214" t="s">
        <v>25</v>
      </c>
      <c r="B107" s="215"/>
      <c r="C107" s="197"/>
      <c r="D107" s="229"/>
      <c r="E107" s="208">
        <v>100</v>
      </c>
      <c r="F107" s="208">
        <f t="shared" si="8"/>
        <v>105</v>
      </c>
      <c r="G107" s="209">
        <v>177.39</v>
      </c>
      <c r="H107" s="209">
        <f>G107*1.052</f>
        <v>186.61428</v>
      </c>
      <c r="I107" s="209">
        <f>H107*1.045</f>
        <v>195.0119226</v>
      </c>
      <c r="J107" s="209">
        <f>I107*1.039</f>
        <v>202.61738758139998</v>
      </c>
      <c r="K107" s="209">
        <f>J107*1.048</f>
        <v>212.34302218530718</v>
      </c>
      <c r="L107" s="210">
        <v>4.8</v>
      </c>
      <c r="M107" s="193"/>
      <c r="N107" s="278"/>
    </row>
    <row r="108" spans="1:14" s="195" customFormat="1" ht="15">
      <c r="A108" s="202" t="s">
        <v>81</v>
      </c>
      <c r="B108" s="197"/>
      <c r="C108" s="197"/>
      <c r="D108" s="229"/>
      <c r="E108" s="229"/>
      <c r="F108" s="208"/>
      <c r="G108" s="209"/>
      <c r="H108" s="209"/>
      <c r="I108" s="209"/>
      <c r="J108" s="209"/>
      <c r="K108" s="209"/>
      <c r="L108" s="230"/>
      <c r="M108" s="193"/>
      <c r="N108" s="278"/>
    </row>
    <row r="109" spans="1:14" s="195" customFormat="1" ht="15">
      <c r="A109" s="214" t="s">
        <v>23</v>
      </c>
      <c r="B109" s="215"/>
      <c r="C109" s="197"/>
      <c r="D109" s="229"/>
      <c r="E109" s="208">
        <v>150</v>
      </c>
      <c r="F109" s="208">
        <f t="shared" si="8"/>
        <v>157.5</v>
      </c>
      <c r="G109" s="209">
        <v>266.09</v>
      </c>
      <c r="H109" s="209">
        <f>G109*1.052</f>
        <v>279.92668</v>
      </c>
      <c r="I109" s="209">
        <f>H109*1.045</f>
        <v>292.52338059999994</v>
      </c>
      <c r="J109" s="209">
        <f>I109*1.039</f>
        <v>303.9317924433999</v>
      </c>
      <c r="K109" s="209">
        <f>J109*1.048</f>
        <v>318.5205184806831</v>
      </c>
      <c r="L109" s="210">
        <v>4.8</v>
      </c>
      <c r="M109" s="193"/>
      <c r="N109" s="194"/>
    </row>
    <row r="110" spans="1:14" s="195" customFormat="1" ht="15">
      <c r="A110" s="214" t="s">
        <v>24</v>
      </c>
      <c r="B110" s="215"/>
      <c r="C110" s="197"/>
      <c r="D110" s="229"/>
      <c r="E110" s="208">
        <v>100</v>
      </c>
      <c r="F110" s="208">
        <f t="shared" si="8"/>
        <v>105</v>
      </c>
      <c r="G110" s="209">
        <v>177.39</v>
      </c>
      <c r="H110" s="209">
        <f>G110*1.052</f>
        <v>186.61428</v>
      </c>
      <c r="I110" s="209">
        <f>H110*1.045</f>
        <v>195.0119226</v>
      </c>
      <c r="J110" s="209">
        <f>I110*1.039</f>
        <v>202.61738758139998</v>
      </c>
      <c r="K110" s="209">
        <f>J110*1.048</f>
        <v>212.34302218530718</v>
      </c>
      <c r="L110" s="210">
        <v>4.8</v>
      </c>
      <c r="M110" s="193"/>
      <c r="N110" s="194"/>
    </row>
    <row r="111" spans="1:14" s="195" customFormat="1" ht="15">
      <c r="A111" s="214" t="s">
        <v>49</v>
      </c>
      <c r="B111" s="215"/>
      <c r="C111" s="197"/>
      <c r="D111" s="229"/>
      <c r="E111" s="208">
        <v>200</v>
      </c>
      <c r="F111" s="208">
        <f t="shared" si="8"/>
        <v>210</v>
      </c>
      <c r="G111" s="209">
        <v>354.71</v>
      </c>
      <c r="H111" s="209">
        <f>G111*1.052</f>
        <v>373.15492</v>
      </c>
      <c r="I111" s="209">
        <f>H111*1.045</f>
        <v>389.94689139999997</v>
      </c>
      <c r="J111" s="209">
        <f>I111*1.039</f>
        <v>405.1548201645999</v>
      </c>
      <c r="K111" s="209">
        <f>J111*1.048</f>
        <v>424.60225153250076</v>
      </c>
      <c r="L111" s="210">
        <v>4.8</v>
      </c>
      <c r="M111" s="193"/>
      <c r="N111" s="278"/>
    </row>
    <row r="112" spans="1:14" s="195" customFormat="1" ht="15">
      <c r="A112" s="214" t="s">
        <v>50</v>
      </c>
      <c r="B112" s="215"/>
      <c r="C112" s="197"/>
      <c r="D112" s="229"/>
      <c r="E112" s="208">
        <v>100</v>
      </c>
      <c r="F112" s="208">
        <f t="shared" si="8"/>
        <v>105</v>
      </c>
      <c r="G112" s="209">
        <v>177.39</v>
      </c>
      <c r="H112" s="209">
        <f>G112*1.052</f>
        <v>186.61428</v>
      </c>
      <c r="I112" s="209">
        <f>H112*1.045</f>
        <v>195.0119226</v>
      </c>
      <c r="J112" s="209">
        <f>I112*1.039</f>
        <v>202.61738758139998</v>
      </c>
      <c r="K112" s="209">
        <f>J112*1.048</f>
        <v>212.34302218530718</v>
      </c>
      <c r="L112" s="210">
        <v>4.8</v>
      </c>
      <c r="M112" s="193"/>
      <c r="N112" s="194"/>
    </row>
    <row r="113" spans="1:14" s="195" customFormat="1" ht="15">
      <c r="A113" s="214"/>
      <c r="B113" s="215"/>
      <c r="C113" s="197"/>
      <c r="D113" s="229"/>
      <c r="E113" s="208"/>
      <c r="F113" s="208"/>
      <c r="G113" s="209"/>
      <c r="H113" s="209"/>
      <c r="I113" s="209"/>
      <c r="J113" s="209"/>
      <c r="K113" s="209"/>
      <c r="L113" s="230"/>
      <c r="M113" s="193"/>
      <c r="N113" s="194"/>
    </row>
    <row r="114" spans="1:14" s="195" customFormat="1" ht="15">
      <c r="A114" s="197"/>
      <c r="B114" s="197"/>
      <c r="C114" s="197"/>
      <c r="D114" s="229"/>
      <c r="E114" s="229"/>
      <c r="F114" s="208"/>
      <c r="G114" s="209"/>
      <c r="H114" s="209"/>
      <c r="I114" s="209"/>
      <c r="J114" s="209"/>
      <c r="K114" s="209"/>
      <c r="L114" s="230"/>
      <c r="M114" s="193"/>
      <c r="N114" s="194"/>
    </row>
    <row r="115" spans="1:14" s="195" customFormat="1" ht="15">
      <c r="A115" s="245" t="s">
        <v>26</v>
      </c>
      <c r="B115" s="217"/>
      <c r="C115" s="197"/>
      <c r="D115" s="229"/>
      <c r="E115" s="229"/>
      <c r="F115" s="208"/>
      <c r="G115" s="209"/>
      <c r="H115" s="209"/>
      <c r="I115" s="209"/>
      <c r="J115" s="209"/>
      <c r="K115" s="209"/>
      <c r="L115" s="230"/>
      <c r="M115" s="193"/>
      <c r="N115" s="194"/>
    </row>
    <row r="116" spans="1:14" s="195" customFormat="1" ht="15">
      <c r="A116" s="214" t="s">
        <v>27</v>
      </c>
      <c r="B116" s="215"/>
      <c r="C116" s="197"/>
      <c r="D116" s="229"/>
      <c r="E116" s="208">
        <v>1000</v>
      </c>
      <c r="F116" s="208">
        <f t="shared" si="8"/>
        <v>1050</v>
      </c>
      <c r="G116" s="209">
        <v>1773.95</v>
      </c>
      <c r="H116" s="209">
        <f>G116*1.049</f>
        <v>1860.87355</v>
      </c>
      <c r="I116" s="209">
        <f>H116*1.045</f>
        <v>1944.6128597499999</v>
      </c>
      <c r="J116" s="209">
        <f>I116*1.039</f>
        <v>2020.4527612802497</v>
      </c>
      <c r="K116" s="209">
        <f>J116*1.048</f>
        <v>2117.434493821702</v>
      </c>
      <c r="L116" s="210">
        <v>4.8</v>
      </c>
      <c r="M116" s="193"/>
      <c r="N116" s="194"/>
    </row>
    <row r="117" spans="1:14" s="195" customFormat="1" ht="12.75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3"/>
      <c r="N117" s="194"/>
    </row>
    <row r="118" spans="1:14" s="195" customFormat="1" ht="12.75">
      <c r="A118" s="197" t="s">
        <v>28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3"/>
      <c r="N118" s="194"/>
    </row>
    <row r="119" spans="1:14" s="195" customFormat="1" ht="12.7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3"/>
      <c r="N119" s="194"/>
    </row>
    <row r="120" spans="1:14" s="195" customFormat="1" ht="12.75">
      <c r="A120" s="197" t="s">
        <v>42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3"/>
      <c r="N120" s="194"/>
    </row>
    <row r="121" spans="1:14" s="195" customFormat="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3"/>
      <c r="N121" s="194"/>
    </row>
    <row r="122" spans="1:14" s="195" customFormat="1" ht="12.75">
      <c r="A122" s="218" t="s">
        <v>29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20"/>
      <c r="M122" s="193"/>
      <c r="N122" s="194"/>
    </row>
    <row r="123" spans="1:14" s="195" customFormat="1" ht="12.75">
      <c r="A123" s="197" t="s">
        <v>157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3"/>
      <c r="N123" s="194"/>
    </row>
    <row r="124" spans="1:14" s="195" customFormat="1" ht="12.75">
      <c r="A124" s="197" t="s">
        <v>156</v>
      </c>
      <c r="B124" s="197" t="s">
        <v>158</v>
      </c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3"/>
      <c r="N124" s="194"/>
    </row>
    <row r="125" spans="1:14" s="195" customFormat="1" ht="12.75">
      <c r="A125" s="218" t="s">
        <v>30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20"/>
      <c r="M125" s="193"/>
      <c r="N125" s="194"/>
    </row>
    <row r="126" spans="1:14" s="195" customFormat="1" ht="12.75">
      <c r="A126" s="218"/>
      <c r="B126" s="219"/>
      <c r="C126" s="256"/>
      <c r="D126" s="199"/>
      <c r="E126" s="199" t="s">
        <v>54</v>
      </c>
      <c r="F126" s="199" t="s">
        <v>134</v>
      </c>
      <c r="G126" s="199" t="s">
        <v>304</v>
      </c>
      <c r="H126" s="199" t="s">
        <v>306</v>
      </c>
      <c r="I126" s="199" t="s">
        <v>311</v>
      </c>
      <c r="J126" s="199" t="s">
        <v>312</v>
      </c>
      <c r="K126" s="199" t="s">
        <v>315</v>
      </c>
      <c r="L126" s="257" t="s">
        <v>1</v>
      </c>
      <c r="M126" s="193"/>
      <c r="N126" s="194"/>
    </row>
    <row r="127" spans="1:15" s="195" customFormat="1" ht="15">
      <c r="A127" s="229" t="s">
        <v>155</v>
      </c>
      <c r="B127" s="229"/>
      <c r="C127" s="197"/>
      <c r="D127" s="229"/>
      <c r="E127" s="208">
        <v>50</v>
      </c>
      <c r="F127" s="208">
        <f>+E127+E127*0.05</f>
        <v>52.5</v>
      </c>
      <c r="G127" s="209">
        <v>94.01</v>
      </c>
      <c r="H127" s="209">
        <f>G127*1.052</f>
        <v>98.89852</v>
      </c>
      <c r="I127" s="209">
        <f>H127*1.045</f>
        <v>103.3489534</v>
      </c>
      <c r="J127" s="209">
        <f>I127*1.039</f>
        <v>107.37956258259999</v>
      </c>
      <c r="K127" s="209">
        <f>J127*1.048</f>
        <v>112.53378158656479</v>
      </c>
      <c r="L127" s="210">
        <v>4.8</v>
      </c>
      <c r="M127" s="193"/>
      <c r="N127" s="194"/>
      <c r="O127" s="211"/>
    </row>
    <row r="128" spans="1:15" s="195" customFormat="1" ht="15">
      <c r="A128" s="229" t="s">
        <v>31</v>
      </c>
      <c r="B128" s="229"/>
      <c r="C128" s="197"/>
      <c r="D128" s="229"/>
      <c r="E128" s="208">
        <v>20</v>
      </c>
      <c r="F128" s="208">
        <f>+E128+E128*0.05</f>
        <v>21</v>
      </c>
      <c r="G128" s="209">
        <v>37.87</v>
      </c>
      <c r="H128" s="209">
        <f>G128*1.052</f>
        <v>39.83924</v>
      </c>
      <c r="I128" s="209">
        <f>H128*1.045</f>
        <v>41.632005799999995</v>
      </c>
      <c r="J128" s="209">
        <f>I128*1.039</f>
        <v>43.25565402619999</v>
      </c>
      <c r="K128" s="209">
        <f>J128*1.048</f>
        <v>45.33192541945759</v>
      </c>
      <c r="L128" s="210">
        <v>4.8</v>
      </c>
      <c r="M128" s="193"/>
      <c r="N128" s="194"/>
      <c r="O128" s="211"/>
    </row>
    <row r="129" spans="1:15" s="195" customFormat="1" ht="15">
      <c r="A129" s="229" t="s">
        <v>32</v>
      </c>
      <c r="B129" s="229"/>
      <c r="C129" s="197"/>
      <c r="D129" s="229"/>
      <c r="E129" s="208">
        <v>20</v>
      </c>
      <c r="F129" s="208">
        <f>+E129+E129*0.05</f>
        <v>21</v>
      </c>
      <c r="G129" s="209">
        <v>37.87</v>
      </c>
      <c r="H129" s="209">
        <f>G129*1.052</f>
        <v>39.83924</v>
      </c>
      <c r="I129" s="209">
        <f>H129*1.045</f>
        <v>41.632005799999995</v>
      </c>
      <c r="J129" s="209">
        <f>I129*1.039</f>
        <v>43.25565402619999</v>
      </c>
      <c r="K129" s="209">
        <f>J129*1.048</f>
        <v>45.33192541945759</v>
      </c>
      <c r="L129" s="210">
        <v>4.8</v>
      </c>
      <c r="M129" s="193"/>
      <c r="N129" s="194"/>
      <c r="O129" s="211"/>
    </row>
    <row r="130" spans="1:15" s="195" customFormat="1" ht="12.75">
      <c r="A130" s="217"/>
      <c r="B130" s="217"/>
      <c r="C130" s="197"/>
      <c r="D130" s="217"/>
      <c r="E130" s="244"/>
      <c r="F130" s="244"/>
      <c r="G130" s="244"/>
      <c r="H130" s="244"/>
      <c r="I130" s="244"/>
      <c r="J130" s="244"/>
      <c r="K130" s="244"/>
      <c r="L130" s="236"/>
      <c r="M130" s="193"/>
      <c r="N130" s="194"/>
      <c r="O130" s="211"/>
    </row>
    <row r="131" spans="1:15" s="195" customFormat="1" ht="12.75">
      <c r="A131" s="218" t="s">
        <v>276</v>
      </c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20"/>
      <c r="M131" s="193"/>
      <c r="N131" s="194"/>
      <c r="O131" s="211"/>
    </row>
    <row r="132" spans="1:15" s="195" customFormat="1" ht="12.75">
      <c r="A132" s="217"/>
      <c r="B132" s="217"/>
      <c r="C132" s="197"/>
      <c r="D132" s="199"/>
      <c r="E132" s="199" t="s">
        <v>54</v>
      </c>
      <c r="F132" s="199" t="s">
        <v>134</v>
      </c>
      <c r="G132" s="199" t="s">
        <v>304</v>
      </c>
      <c r="H132" s="199" t="s">
        <v>306</v>
      </c>
      <c r="I132" s="199" t="s">
        <v>311</v>
      </c>
      <c r="J132" s="199" t="s">
        <v>312</v>
      </c>
      <c r="K132" s="199" t="s">
        <v>315</v>
      </c>
      <c r="L132" s="257" t="s">
        <v>1</v>
      </c>
      <c r="M132" s="193"/>
      <c r="N132" s="194"/>
      <c r="O132" s="211"/>
    </row>
    <row r="133" spans="1:15" s="195" customFormat="1" ht="15">
      <c r="A133" s="214" t="s">
        <v>273</v>
      </c>
      <c r="B133" s="215"/>
      <c r="C133" s="197"/>
      <c r="D133" s="229"/>
      <c r="E133" s="208">
        <v>40</v>
      </c>
      <c r="F133" s="208">
        <f aca="true" t="shared" si="9" ref="F133:F139">+E133+E133*0.05</f>
        <v>42</v>
      </c>
      <c r="G133" s="209">
        <v>214.39</v>
      </c>
      <c r="H133" s="209">
        <f>G133*1.052</f>
        <v>225.53828</v>
      </c>
      <c r="I133" s="209">
        <f>H133*1.045</f>
        <v>235.68750259999996</v>
      </c>
      <c r="J133" s="209">
        <f aca="true" t="shared" si="10" ref="J133:J140">I133*1.039</f>
        <v>244.87931520139995</v>
      </c>
      <c r="K133" s="209">
        <f>J133*1.048</f>
        <v>256.6335223310672</v>
      </c>
      <c r="L133" s="210">
        <v>4.8</v>
      </c>
      <c r="M133" s="193"/>
      <c r="N133" s="194"/>
      <c r="O133" s="211"/>
    </row>
    <row r="134" spans="1:15" s="195" customFormat="1" ht="15">
      <c r="A134" s="214" t="s">
        <v>274</v>
      </c>
      <c r="B134" s="215"/>
      <c r="C134" s="197"/>
      <c r="D134" s="229"/>
      <c r="E134" s="208"/>
      <c r="F134" s="208"/>
      <c r="G134" s="209">
        <v>142.92</v>
      </c>
      <c r="H134" s="209">
        <f aca="true" t="shared" si="11" ref="H134:H140">G134*1.052</f>
        <v>150.35183999999998</v>
      </c>
      <c r="I134" s="209">
        <f aca="true" t="shared" si="12" ref="I134:I140">H134*1.045</f>
        <v>157.11767279999998</v>
      </c>
      <c r="J134" s="209">
        <f t="shared" si="10"/>
        <v>163.24526203919996</v>
      </c>
      <c r="K134" s="209">
        <f aca="true" t="shared" si="13" ref="K134:K140">J134*1.048</f>
        <v>171.08103461708157</v>
      </c>
      <c r="L134" s="210">
        <v>4.8</v>
      </c>
      <c r="M134" s="193"/>
      <c r="N134" s="194"/>
      <c r="O134" s="211"/>
    </row>
    <row r="135" spans="1:15" s="195" customFormat="1" ht="15">
      <c r="A135" s="214" t="s">
        <v>85</v>
      </c>
      <c r="B135" s="215"/>
      <c r="C135" s="197"/>
      <c r="D135" s="229"/>
      <c r="E135" s="208">
        <v>75</v>
      </c>
      <c r="F135" s="208">
        <f t="shared" si="9"/>
        <v>78.75</v>
      </c>
      <c r="G135" s="209">
        <v>133.05</v>
      </c>
      <c r="H135" s="209">
        <f t="shared" si="11"/>
        <v>139.9686</v>
      </c>
      <c r="I135" s="209">
        <f t="shared" si="12"/>
        <v>146.267187</v>
      </c>
      <c r="J135" s="209">
        <f t="shared" si="10"/>
        <v>151.971607293</v>
      </c>
      <c r="K135" s="209">
        <f t="shared" si="13"/>
        <v>159.266244443064</v>
      </c>
      <c r="L135" s="210">
        <v>4.8</v>
      </c>
      <c r="M135" s="193"/>
      <c r="N135" s="194"/>
      <c r="O135" s="211"/>
    </row>
    <row r="136" spans="1:15" s="195" customFormat="1" ht="15">
      <c r="A136" s="214" t="s">
        <v>86</v>
      </c>
      <c r="B136" s="215"/>
      <c r="C136" s="197"/>
      <c r="D136" s="229"/>
      <c r="E136" s="208">
        <v>200</v>
      </c>
      <c r="F136" s="208">
        <f t="shared" si="9"/>
        <v>210</v>
      </c>
      <c r="G136" s="209">
        <v>354.79</v>
      </c>
      <c r="H136" s="209">
        <f t="shared" si="11"/>
        <v>373.23908000000006</v>
      </c>
      <c r="I136" s="209">
        <f t="shared" si="12"/>
        <v>390.03483860000006</v>
      </c>
      <c r="J136" s="209">
        <f t="shared" si="10"/>
        <v>405.2461973054</v>
      </c>
      <c r="K136" s="209">
        <f t="shared" si="13"/>
        <v>424.6980147760592</v>
      </c>
      <c r="L136" s="210">
        <v>4.8</v>
      </c>
      <c r="M136" s="193"/>
      <c r="N136" s="194"/>
      <c r="O136" s="211"/>
    </row>
    <row r="137" spans="1:15" s="195" customFormat="1" ht="15">
      <c r="A137" s="214" t="s">
        <v>314</v>
      </c>
      <c r="B137" s="215"/>
      <c r="C137" s="197"/>
      <c r="D137" s="229"/>
      <c r="E137" s="208">
        <v>375</v>
      </c>
      <c r="F137" s="208">
        <f t="shared" si="9"/>
        <v>393.75</v>
      </c>
      <c r="G137" s="209">
        <v>665.23</v>
      </c>
      <c r="H137" s="209">
        <f t="shared" si="11"/>
        <v>699.8219600000001</v>
      </c>
      <c r="I137" s="209">
        <f t="shared" si="12"/>
        <v>731.3139482</v>
      </c>
      <c r="J137" s="209">
        <f t="shared" si="10"/>
        <v>759.8351921798</v>
      </c>
      <c r="K137" s="209">
        <f t="shared" si="13"/>
        <v>796.3072814044303</v>
      </c>
      <c r="L137" s="210">
        <v>4.8</v>
      </c>
      <c r="M137" s="193"/>
      <c r="N137" s="194"/>
      <c r="O137" s="211"/>
    </row>
    <row r="138" spans="1:15" s="195" customFormat="1" ht="15">
      <c r="A138" s="214" t="s">
        <v>87</v>
      </c>
      <c r="B138" s="215"/>
      <c r="C138" s="197"/>
      <c r="D138" s="229"/>
      <c r="E138" s="208">
        <v>350</v>
      </c>
      <c r="F138" s="208">
        <f t="shared" si="9"/>
        <v>367.5</v>
      </c>
      <c r="G138" s="209">
        <v>620.88</v>
      </c>
      <c r="H138" s="209">
        <f t="shared" si="11"/>
        <v>653.16576</v>
      </c>
      <c r="I138" s="209">
        <f t="shared" si="12"/>
        <v>682.5582191999999</v>
      </c>
      <c r="J138" s="209">
        <f t="shared" si="10"/>
        <v>709.1779897487999</v>
      </c>
      <c r="K138" s="209">
        <f t="shared" si="13"/>
        <v>743.2185332567423</v>
      </c>
      <c r="L138" s="210">
        <v>4.8</v>
      </c>
      <c r="M138" s="193"/>
      <c r="N138" s="194"/>
      <c r="O138" s="211"/>
    </row>
    <row r="139" spans="1:15" s="195" customFormat="1" ht="15">
      <c r="A139" s="214" t="s">
        <v>88</v>
      </c>
      <c r="B139" s="215"/>
      <c r="C139" s="197"/>
      <c r="D139" s="229"/>
      <c r="E139" s="208">
        <v>200</v>
      </c>
      <c r="F139" s="208">
        <f t="shared" si="9"/>
        <v>210</v>
      </c>
      <c r="G139" s="209">
        <v>354.79</v>
      </c>
      <c r="H139" s="209">
        <f t="shared" si="11"/>
        <v>373.23908000000006</v>
      </c>
      <c r="I139" s="209">
        <f t="shared" si="12"/>
        <v>390.03483860000006</v>
      </c>
      <c r="J139" s="209">
        <f t="shared" si="10"/>
        <v>405.2461973054</v>
      </c>
      <c r="K139" s="209">
        <f t="shared" si="13"/>
        <v>424.6980147760592</v>
      </c>
      <c r="L139" s="210">
        <v>4.8</v>
      </c>
      <c r="M139" s="193"/>
      <c r="N139" s="194"/>
      <c r="O139" s="211"/>
    </row>
    <row r="140" spans="1:15" s="195" customFormat="1" ht="15">
      <c r="A140" s="214" t="s">
        <v>89</v>
      </c>
      <c r="B140" s="215"/>
      <c r="C140" s="197"/>
      <c r="D140" s="229"/>
      <c r="E140" s="208">
        <v>25</v>
      </c>
      <c r="F140" s="208">
        <v>50</v>
      </c>
      <c r="G140" s="209">
        <v>84.47</v>
      </c>
      <c r="H140" s="209">
        <f t="shared" si="11"/>
        <v>88.86244</v>
      </c>
      <c r="I140" s="209">
        <f t="shared" si="12"/>
        <v>92.8612498</v>
      </c>
      <c r="J140" s="209">
        <f t="shared" si="10"/>
        <v>96.48283854219999</v>
      </c>
      <c r="K140" s="209">
        <f t="shared" si="13"/>
        <v>101.11401479222559</v>
      </c>
      <c r="L140" s="210">
        <v>4.8</v>
      </c>
      <c r="M140" s="193"/>
      <c r="N140" s="194"/>
      <c r="O140" s="211"/>
    </row>
    <row r="141" spans="1:15" s="195" customFormat="1" ht="12.75" hidden="1">
      <c r="A141" s="214" t="s">
        <v>277</v>
      </c>
      <c r="B141" s="215"/>
      <c r="C141" s="197"/>
      <c r="D141" s="217"/>
      <c r="E141" s="236"/>
      <c r="F141" s="244"/>
      <c r="G141" s="208"/>
      <c r="H141" s="208"/>
      <c r="I141" s="208"/>
      <c r="J141" s="208"/>
      <c r="K141" s="208"/>
      <c r="L141" s="210">
        <v>3.9</v>
      </c>
      <c r="M141" s="193"/>
      <c r="N141" s="194"/>
      <c r="O141" s="211"/>
    </row>
    <row r="142" spans="1:15" s="195" customFormat="1" ht="12.75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3"/>
      <c r="N142" s="194"/>
      <c r="O142" s="211"/>
    </row>
    <row r="143" spans="1:15" s="195" customFormat="1" ht="12.75">
      <c r="A143" s="218" t="s">
        <v>33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38"/>
      <c r="M143" s="193"/>
      <c r="N143" s="194"/>
      <c r="O143" s="211"/>
    </row>
    <row r="144" spans="1:15" s="195" customFormat="1" ht="12.75">
      <c r="A144" s="218"/>
      <c r="B144" s="238"/>
      <c r="C144" s="256"/>
      <c r="D144" s="199"/>
      <c r="E144" s="199" t="s">
        <v>54</v>
      </c>
      <c r="F144" s="199" t="s">
        <v>134</v>
      </c>
      <c r="G144" s="258" t="s">
        <v>304</v>
      </c>
      <c r="H144" s="258" t="s">
        <v>306</v>
      </c>
      <c r="I144" s="258" t="s">
        <v>311</v>
      </c>
      <c r="J144" s="258" t="s">
        <v>312</v>
      </c>
      <c r="K144" s="258" t="s">
        <v>315</v>
      </c>
      <c r="L144" s="257" t="s">
        <v>1</v>
      </c>
      <c r="M144" s="193"/>
      <c r="N144" s="194"/>
      <c r="O144" s="211"/>
    </row>
    <row r="145" spans="1:15" s="195" customFormat="1" ht="12.75">
      <c r="A145" s="218"/>
      <c r="B145" s="238"/>
      <c r="C145" s="256"/>
      <c r="D145" s="199"/>
      <c r="E145" s="199"/>
      <c r="F145" s="199"/>
      <c r="G145" s="259" t="s">
        <v>0</v>
      </c>
      <c r="H145" s="259" t="s">
        <v>0</v>
      </c>
      <c r="I145" s="259" t="s">
        <v>0</v>
      </c>
      <c r="J145" s="259" t="s">
        <v>0</v>
      </c>
      <c r="K145" s="259" t="s">
        <v>0</v>
      </c>
      <c r="L145" s="257"/>
      <c r="M145" s="193"/>
      <c r="N145" s="194"/>
      <c r="O145" s="211"/>
    </row>
    <row r="146" spans="1:15" s="195" customFormat="1" ht="12.75">
      <c r="A146" s="260" t="s">
        <v>34</v>
      </c>
      <c r="B146" s="229"/>
      <c r="C146" s="197"/>
      <c r="D146" s="233"/>
      <c r="E146" s="261"/>
      <c r="F146" s="208"/>
      <c r="G146" s="208"/>
      <c r="H146" s="208"/>
      <c r="I146" s="208"/>
      <c r="J146" s="208"/>
      <c r="K146" s="208"/>
      <c r="L146" s="230"/>
      <c r="M146" s="193"/>
      <c r="N146" s="194"/>
      <c r="O146" s="211"/>
    </row>
    <row r="147" spans="1:15" s="195" customFormat="1" ht="15">
      <c r="A147" s="214" t="s">
        <v>35</v>
      </c>
      <c r="B147" s="229"/>
      <c r="C147" s="197"/>
      <c r="D147" s="229"/>
      <c r="E147" s="208">
        <v>50</v>
      </c>
      <c r="F147" s="208">
        <f>+E147+E147*0.05</f>
        <v>52.5</v>
      </c>
      <c r="G147" s="209">
        <v>88.7</v>
      </c>
      <c r="H147" s="209">
        <f>G147*1.052</f>
        <v>93.31240000000001</v>
      </c>
      <c r="I147" s="209">
        <f>H147*1.045</f>
        <v>97.511458</v>
      </c>
      <c r="J147" s="209">
        <f aca="true" t="shared" si="14" ref="J147:J154">I147*1.039</f>
        <v>101.314404862</v>
      </c>
      <c r="K147" s="209">
        <f aca="true" t="shared" si="15" ref="K147:K154">J147*1.048</f>
        <v>106.177496295376</v>
      </c>
      <c r="L147" s="210">
        <v>4.8</v>
      </c>
      <c r="M147" s="193"/>
      <c r="N147" s="194"/>
      <c r="O147" s="211"/>
    </row>
    <row r="148" spans="1:15" s="195" customFormat="1" ht="15">
      <c r="A148" s="214" t="s">
        <v>36</v>
      </c>
      <c r="B148" s="229"/>
      <c r="C148" s="197"/>
      <c r="D148" s="229"/>
      <c r="E148" s="208">
        <v>50</v>
      </c>
      <c r="F148" s="208">
        <f>+E148+E148*0.05</f>
        <v>52.5</v>
      </c>
      <c r="G148" s="209">
        <v>88.7</v>
      </c>
      <c r="H148" s="209">
        <f aca="true" t="shared" si="16" ref="H148:H154">G148*1.052</f>
        <v>93.31240000000001</v>
      </c>
      <c r="I148" s="209">
        <f aca="true" t="shared" si="17" ref="I148:I154">H148*1.045</f>
        <v>97.511458</v>
      </c>
      <c r="J148" s="209">
        <f t="shared" si="14"/>
        <v>101.314404862</v>
      </c>
      <c r="K148" s="209">
        <f t="shared" si="15"/>
        <v>106.177496295376</v>
      </c>
      <c r="L148" s="210">
        <v>4.8</v>
      </c>
      <c r="M148" s="193"/>
      <c r="N148" s="194"/>
      <c r="O148" s="211"/>
    </row>
    <row r="149" spans="1:15" s="195" customFormat="1" ht="15">
      <c r="A149" s="214" t="s">
        <v>37</v>
      </c>
      <c r="B149" s="229"/>
      <c r="C149" s="197"/>
      <c r="D149" s="229"/>
      <c r="E149" s="208">
        <v>50</v>
      </c>
      <c r="F149" s="208">
        <f>+E149+E149*0.05</f>
        <v>52.5</v>
      </c>
      <c r="G149" s="209">
        <v>88.7</v>
      </c>
      <c r="H149" s="209">
        <f t="shared" si="16"/>
        <v>93.31240000000001</v>
      </c>
      <c r="I149" s="209">
        <f t="shared" si="17"/>
        <v>97.511458</v>
      </c>
      <c r="J149" s="209">
        <f t="shared" si="14"/>
        <v>101.314404862</v>
      </c>
      <c r="K149" s="209">
        <f t="shared" si="15"/>
        <v>106.177496295376</v>
      </c>
      <c r="L149" s="210">
        <v>4.8</v>
      </c>
      <c r="M149" s="193"/>
      <c r="N149" s="194"/>
      <c r="O149" s="211"/>
    </row>
    <row r="150" spans="1:15" s="187" customFormat="1" ht="15">
      <c r="A150" s="302" t="s">
        <v>82</v>
      </c>
      <c r="B150" s="229"/>
      <c r="C150" s="197"/>
      <c r="D150" s="251"/>
      <c r="E150" s="303">
        <v>200</v>
      </c>
      <c r="F150" s="303">
        <f>+E150+E150*0.05</f>
        <v>210</v>
      </c>
      <c r="G150" s="209">
        <v>354.71</v>
      </c>
      <c r="H150" s="209">
        <f t="shared" si="16"/>
        <v>373.15492</v>
      </c>
      <c r="I150" s="209">
        <f t="shared" si="17"/>
        <v>389.94689139999997</v>
      </c>
      <c r="J150" s="209">
        <f>I150*1.039</f>
        <v>405.1548201645999</v>
      </c>
      <c r="K150" s="209">
        <f t="shared" si="15"/>
        <v>424.60225153250076</v>
      </c>
      <c r="L150" s="210">
        <v>4.8</v>
      </c>
      <c r="M150" s="223"/>
      <c r="N150" s="197"/>
      <c r="O150" s="304"/>
    </row>
    <row r="151" spans="1:15" s="187" customFormat="1" ht="15">
      <c r="A151" s="302" t="s">
        <v>305</v>
      </c>
      <c r="B151" s="229"/>
      <c r="C151" s="197"/>
      <c r="D151" s="305"/>
      <c r="E151" s="306"/>
      <c r="F151" s="306"/>
      <c r="G151" s="262">
        <v>500</v>
      </c>
      <c r="H151" s="209">
        <f t="shared" si="16"/>
        <v>526</v>
      </c>
      <c r="I151" s="209">
        <f t="shared" si="17"/>
        <v>549.67</v>
      </c>
      <c r="J151" s="209">
        <f t="shared" si="14"/>
        <v>571.1071299999999</v>
      </c>
      <c r="K151" s="209">
        <f t="shared" si="15"/>
        <v>598.5202722399999</v>
      </c>
      <c r="L151" s="210">
        <v>4.8</v>
      </c>
      <c r="M151" s="223"/>
      <c r="N151" s="197"/>
      <c r="O151" s="304"/>
    </row>
    <row r="152" spans="1:15" s="195" customFormat="1" ht="15">
      <c r="A152" s="214" t="s">
        <v>260</v>
      </c>
      <c r="B152" s="229"/>
      <c r="C152" s="233"/>
      <c r="D152" s="233"/>
      <c r="E152" s="263"/>
      <c r="F152" s="263"/>
      <c r="G152" s="262">
        <v>41.69</v>
      </c>
      <c r="H152" s="209">
        <f t="shared" si="16"/>
        <v>43.85788</v>
      </c>
      <c r="I152" s="209">
        <f t="shared" si="17"/>
        <v>45.831484599999996</v>
      </c>
      <c r="J152" s="209">
        <f t="shared" si="14"/>
        <v>47.61891249939999</v>
      </c>
      <c r="K152" s="209">
        <f t="shared" si="15"/>
        <v>49.90462029937119</v>
      </c>
      <c r="L152" s="210">
        <v>4.8</v>
      </c>
      <c r="M152" s="193"/>
      <c r="N152" s="194"/>
      <c r="O152" s="211"/>
    </row>
    <row r="153" spans="1:15" s="195" customFormat="1" ht="15">
      <c r="A153" s="217" t="s">
        <v>271</v>
      </c>
      <c r="B153" s="229"/>
      <c r="C153" s="197"/>
      <c r="D153" s="217"/>
      <c r="E153" s="244"/>
      <c r="F153" s="244"/>
      <c r="G153" s="262">
        <v>74</v>
      </c>
      <c r="H153" s="209">
        <f t="shared" si="16"/>
        <v>77.848</v>
      </c>
      <c r="I153" s="209">
        <f t="shared" si="17"/>
        <v>81.35116</v>
      </c>
      <c r="J153" s="209">
        <f t="shared" si="14"/>
        <v>84.52385523999999</v>
      </c>
      <c r="K153" s="209">
        <f t="shared" si="15"/>
        <v>88.58100029152</v>
      </c>
      <c r="L153" s="210">
        <v>4.8</v>
      </c>
      <c r="M153" s="193"/>
      <c r="N153" s="194"/>
      <c r="O153" s="211"/>
    </row>
    <row r="154" spans="1:15" s="195" customFormat="1" ht="15">
      <c r="A154" s="175" t="s">
        <v>290</v>
      </c>
      <c r="B154" s="171"/>
      <c r="C154" s="187"/>
      <c r="D154" s="187"/>
      <c r="E154" s="187"/>
      <c r="F154" s="187"/>
      <c r="G154" s="264">
        <v>21.2</v>
      </c>
      <c r="H154" s="209">
        <f t="shared" si="16"/>
        <v>22.3024</v>
      </c>
      <c r="I154" s="209">
        <f t="shared" si="17"/>
        <v>23.306008</v>
      </c>
      <c r="J154" s="209">
        <f t="shared" si="14"/>
        <v>24.214942311999998</v>
      </c>
      <c r="K154" s="209">
        <f t="shared" si="15"/>
        <v>25.377259542976</v>
      </c>
      <c r="L154" s="210">
        <v>4.8</v>
      </c>
      <c r="M154" s="193"/>
      <c r="N154" s="194"/>
      <c r="O154" s="211"/>
    </row>
    <row r="155" spans="1:15" s="195" customFormat="1" ht="15">
      <c r="A155" s="217"/>
      <c r="B155" s="265"/>
      <c r="C155" s="197"/>
      <c r="D155" s="217"/>
      <c r="E155" s="244"/>
      <c r="F155" s="244"/>
      <c r="G155" s="264"/>
      <c r="H155" s="264"/>
      <c r="I155" s="264"/>
      <c r="J155" s="264"/>
      <c r="K155" s="264"/>
      <c r="L155" s="266"/>
      <c r="M155" s="193"/>
      <c r="N155" s="194"/>
      <c r="O155" s="211"/>
    </row>
    <row r="156" spans="1:15" s="195" customFormat="1" ht="12.75">
      <c r="A156" s="202" t="s">
        <v>259</v>
      </c>
      <c r="B156" s="267"/>
      <c r="C156" s="268"/>
      <c r="D156" s="268"/>
      <c r="E156" s="268"/>
      <c r="F156" s="268"/>
      <c r="G156" s="268"/>
      <c r="H156" s="268"/>
      <c r="I156" s="268"/>
      <c r="J156" s="268"/>
      <c r="K156" s="268"/>
      <c r="L156" s="269"/>
      <c r="M156" s="193"/>
      <c r="N156" s="194"/>
      <c r="O156" s="211"/>
    </row>
    <row r="157" spans="1:15" s="195" customFormat="1" ht="12.75">
      <c r="A157" s="270" t="s">
        <v>264</v>
      </c>
      <c r="B157" s="238"/>
      <c r="C157" s="220"/>
      <c r="D157" s="238"/>
      <c r="E157" s="238"/>
      <c r="F157" s="238"/>
      <c r="G157" s="238" t="s">
        <v>304</v>
      </c>
      <c r="H157" s="238" t="s">
        <v>306</v>
      </c>
      <c r="I157" s="238" t="s">
        <v>311</v>
      </c>
      <c r="J157" s="238" t="s">
        <v>312</v>
      </c>
      <c r="K157" s="238" t="s">
        <v>315</v>
      </c>
      <c r="L157" s="257" t="s">
        <v>1</v>
      </c>
      <c r="M157" s="193"/>
      <c r="N157" s="194"/>
      <c r="O157" s="211"/>
    </row>
    <row r="158" spans="1:15" s="195" customFormat="1" ht="12.75">
      <c r="A158" s="270"/>
      <c r="B158" s="238"/>
      <c r="C158" s="220"/>
      <c r="D158" s="238"/>
      <c r="E158" s="238"/>
      <c r="F158" s="238"/>
      <c r="G158" s="271" t="s">
        <v>0</v>
      </c>
      <c r="H158" s="271" t="s">
        <v>0</v>
      </c>
      <c r="I158" s="271" t="s">
        <v>0</v>
      </c>
      <c r="J158" s="271" t="s">
        <v>0</v>
      </c>
      <c r="K158" s="271" t="s">
        <v>0</v>
      </c>
      <c r="L158" s="257"/>
      <c r="M158" s="193"/>
      <c r="N158" s="194"/>
      <c r="O158" s="211"/>
    </row>
    <row r="159" spans="1:15" s="195" customFormat="1" ht="12.75">
      <c r="A159" s="229" t="s">
        <v>263</v>
      </c>
      <c r="B159" s="238"/>
      <c r="C159" s="220"/>
      <c r="D159" s="238"/>
      <c r="E159" s="238"/>
      <c r="F159" s="238"/>
      <c r="G159" s="272">
        <v>1.35</v>
      </c>
      <c r="H159" s="272">
        <f>G159*1.052</f>
        <v>1.4202000000000001</v>
      </c>
      <c r="I159" s="272">
        <f>H159*1.045</f>
        <v>1.4841090000000001</v>
      </c>
      <c r="J159" s="272">
        <f>I159*1.039</f>
        <v>1.541989251</v>
      </c>
      <c r="K159" s="272">
        <f>J159*1.048</f>
        <v>1.616004735048</v>
      </c>
      <c r="L159" s="210">
        <v>4.8</v>
      </c>
      <c r="M159" s="193"/>
      <c r="N159" s="194"/>
      <c r="O159" s="211"/>
    </row>
    <row r="160" spans="1:15" s="195" customFormat="1" ht="12.75">
      <c r="A160" s="229" t="s">
        <v>262</v>
      </c>
      <c r="B160" s="238"/>
      <c r="C160" s="220"/>
      <c r="D160" s="238"/>
      <c r="E160" s="238"/>
      <c r="F160" s="238"/>
      <c r="G160" s="272">
        <v>0.78</v>
      </c>
      <c r="H160" s="272">
        <f>G160*1.052</f>
        <v>0.8205600000000001</v>
      </c>
      <c r="I160" s="272">
        <f>H160*1.045</f>
        <v>0.8574852000000001</v>
      </c>
      <c r="J160" s="272">
        <f>I160*1.039</f>
        <v>0.8909271228</v>
      </c>
      <c r="K160" s="272">
        <f>J160*1.048</f>
        <v>0.9336916246944</v>
      </c>
      <c r="L160" s="210">
        <v>4.8</v>
      </c>
      <c r="M160" s="193"/>
      <c r="N160" s="194"/>
      <c r="O160" s="211"/>
    </row>
    <row r="161" spans="1:15" s="195" customFormat="1" ht="12.75">
      <c r="A161" s="229" t="s">
        <v>266</v>
      </c>
      <c r="B161" s="238"/>
      <c r="C161" s="220"/>
      <c r="D161" s="238"/>
      <c r="E161" s="238"/>
      <c r="F161" s="238"/>
      <c r="G161" s="272">
        <v>2.47</v>
      </c>
      <c r="H161" s="272">
        <f>G161*1.052</f>
        <v>2.5984400000000005</v>
      </c>
      <c r="I161" s="272">
        <f>H161*1.045</f>
        <v>2.7153698000000004</v>
      </c>
      <c r="J161" s="272">
        <f>I161*1.039</f>
        <v>2.8212692222</v>
      </c>
      <c r="K161" s="272">
        <f>J161*1.048</f>
        <v>2.9566901448656004</v>
      </c>
      <c r="L161" s="210">
        <v>4.8</v>
      </c>
      <c r="M161" s="193"/>
      <c r="N161" s="194"/>
      <c r="O161" s="211"/>
    </row>
    <row r="162" spans="1:15" s="195" customFormat="1" ht="12.75">
      <c r="A162" s="229" t="s">
        <v>265</v>
      </c>
      <c r="B162" s="238"/>
      <c r="C162" s="220"/>
      <c r="D162" s="238"/>
      <c r="E162" s="238"/>
      <c r="F162" s="238"/>
      <c r="G162" s="272">
        <v>1.35</v>
      </c>
      <c r="H162" s="272">
        <f>G162*1.052</f>
        <v>1.4202000000000001</v>
      </c>
      <c r="I162" s="272">
        <f>H162*1.045</f>
        <v>1.4841090000000001</v>
      </c>
      <c r="J162" s="272">
        <f>I162*1.039</f>
        <v>1.541989251</v>
      </c>
      <c r="K162" s="272">
        <f>J162*1.048</f>
        <v>1.616004735048</v>
      </c>
      <c r="L162" s="210">
        <v>4.8</v>
      </c>
      <c r="M162" s="193"/>
      <c r="N162" s="194"/>
      <c r="O162" s="211"/>
    </row>
    <row r="163" spans="1:15" s="195" customFormat="1" ht="12.75">
      <c r="A163" s="202" t="s">
        <v>261</v>
      </c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193"/>
      <c r="N163" s="194"/>
      <c r="O163" s="211"/>
    </row>
    <row r="164" spans="1:15" s="195" customFormat="1" ht="12.75">
      <c r="A164" s="270" t="s">
        <v>267</v>
      </c>
      <c r="B164" s="238"/>
      <c r="C164" s="238"/>
      <c r="D164" s="238"/>
      <c r="E164" s="238"/>
      <c r="F164" s="238"/>
      <c r="G164" s="272">
        <v>2.47</v>
      </c>
      <c r="H164" s="272">
        <f>G164*1.052</f>
        <v>2.5984400000000005</v>
      </c>
      <c r="I164" s="272">
        <f>H164*1.045</f>
        <v>2.7153698000000004</v>
      </c>
      <c r="J164" s="272">
        <f>I164*1.039</f>
        <v>2.8212692222</v>
      </c>
      <c r="K164" s="272">
        <f>J164*1.048</f>
        <v>2.9566901448656004</v>
      </c>
      <c r="L164" s="210">
        <v>4.8</v>
      </c>
      <c r="M164" s="193"/>
      <c r="N164" s="194"/>
      <c r="O164" s="211"/>
    </row>
    <row r="165" spans="1:15" s="195" customFormat="1" ht="12.75">
      <c r="A165" s="202" t="s">
        <v>268</v>
      </c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193"/>
      <c r="N165" s="194"/>
      <c r="O165" s="211"/>
    </row>
    <row r="166" spans="1:15" s="195" customFormat="1" ht="12.75">
      <c r="A166" s="197" t="s">
        <v>269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193"/>
      <c r="N166" s="194"/>
      <c r="O166" s="211"/>
    </row>
    <row r="167" spans="1:15" s="195" customFormat="1" ht="12.75">
      <c r="A167" s="270" t="s">
        <v>270</v>
      </c>
      <c r="B167" s="238"/>
      <c r="C167" s="238"/>
      <c r="D167" s="238"/>
      <c r="E167" s="238"/>
      <c r="F167" s="238"/>
      <c r="G167" s="272">
        <v>0.78</v>
      </c>
      <c r="H167" s="272">
        <f>G167*1.052</f>
        <v>0.8205600000000001</v>
      </c>
      <c r="I167" s="272">
        <f>H167*1.045</f>
        <v>0.8574852000000001</v>
      </c>
      <c r="J167" s="272">
        <f>I167*1.039</f>
        <v>0.8909271228</v>
      </c>
      <c r="K167" s="272">
        <f>J167*1.048</f>
        <v>0.9336916246944</v>
      </c>
      <c r="L167" s="210">
        <v>4.8</v>
      </c>
      <c r="M167" s="193"/>
      <c r="N167" s="194"/>
      <c r="O167" s="211"/>
    </row>
    <row r="168" spans="1:15" s="195" customFormat="1" ht="12.75">
      <c r="A168" s="202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193"/>
      <c r="N168" s="194"/>
      <c r="O168" s="211"/>
    </row>
    <row r="169" spans="1:15" s="195" customFormat="1" ht="12.75">
      <c r="A169" s="202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193"/>
      <c r="N169" s="194"/>
      <c r="O169" s="211"/>
    </row>
    <row r="170" spans="1:15" s="195" customFormat="1" ht="12.75">
      <c r="A170" s="202"/>
      <c r="B170" s="256"/>
      <c r="C170" s="256"/>
      <c r="D170" s="256"/>
      <c r="E170" s="256"/>
      <c r="F170" s="256"/>
      <c r="G170" s="238" t="s">
        <v>304</v>
      </c>
      <c r="H170" s="238" t="s">
        <v>306</v>
      </c>
      <c r="I170" s="238" t="s">
        <v>311</v>
      </c>
      <c r="J170" s="238" t="s">
        <v>312</v>
      </c>
      <c r="K170" s="238" t="s">
        <v>315</v>
      </c>
      <c r="L170" s="238"/>
      <c r="M170" s="193"/>
      <c r="N170" s="194"/>
      <c r="O170" s="211"/>
    </row>
    <row r="171" spans="1:15" s="195" customFormat="1" ht="12.75">
      <c r="A171" s="197"/>
      <c r="B171" s="197"/>
      <c r="C171" s="197"/>
      <c r="D171" s="197"/>
      <c r="E171" s="197"/>
      <c r="F171" s="197"/>
      <c r="G171" s="271" t="s">
        <v>0</v>
      </c>
      <c r="H171" s="271" t="s">
        <v>0</v>
      </c>
      <c r="I171" s="271" t="s">
        <v>0</v>
      </c>
      <c r="J171" s="271" t="s">
        <v>0</v>
      </c>
      <c r="K171" s="271" t="s">
        <v>0</v>
      </c>
      <c r="L171" s="257" t="s">
        <v>1</v>
      </c>
      <c r="M171" s="193"/>
      <c r="N171" s="194"/>
      <c r="O171" s="211"/>
    </row>
    <row r="172" spans="1:15" s="195" customFormat="1" ht="15">
      <c r="A172" s="202" t="s">
        <v>254</v>
      </c>
      <c r="B172" s="197"/>
      <c r="C172" s="197"/>
      <c r="D172" s="197"/>
      <c r="E172" s="197"/>
      <c r="F172" s="191" t="s">
        <v>160</v>
      </c>
      <c r="G172" s="208">
        <v>1262.48</v>
      </c>
      <c r="H172" s="208">
        <f>G172*1.052</f>
        <v>1328.12896</v>
      </c>
      <c r="I172" s="208">
        <f>H172*1.045</f>
        <v>1387.8947632</v>
      </c>
      <c r="J172" s="208">
        <f aca="true" t="shared" si="18" ref="J172:J178">I172*1.039</f>
        <v>1442.0226589647998</v>
      </c>
      <c r="K172" s="208">
        <f aca="true" t="shared" si="19" ref="K172:K178">J172*1.048</f>
        <v>1511.2397465951103</v>
      </c>
      <c r="L172" s="210">
        <v>4.8</v>
      </c>
      <c r="M172" s="193"/>
      <c r="N172" s="194"/>
      <c r="O172" s="211"/>
    </row>
    <row r="173" spans="1:15" s="195" customFormat="1" ht="15">
      <c r="A173" s="176" t="s">
        <v>159</v>
      </c>
      <c r="B173" s="197"/>
      <c r="C173" s="197"/>
      <c r="D173" s="197"/>
      <c r="E173" s="197"/>
      <c r="F173" s="191" t="s">
        <v>162</v>
      </c>
      <c r="G173" s="208">
        <v>2524.95</v>
      </c>
      <c r="H173" s="208">
        <f aca="true" t="shared" si="20" ref="H173:H178">G173*1.052</f>
        <v>2656.2473999999997</v>
      </c>
      <c r="I173" s="208">
        <f aca="true" t="shared" si="21" ref="I173:I178">H173*1.045</f>
        <v>2775.7785329999997</v>
      </c>
      <c r="J173" s="208">
        <f t="shared" si="18"/>
        <v>2884.0338957869994</v>
      </c>
      <c r="K173" s="208">
        <f t="shared" si="19"/>
        <v>3022.4675227847756</v>
      </c>
      <c r="L173" s="210">
        <v>4.8</v>
      </c>
      <c r="M173" s="193"/>
      <c r="N173" s="194"/>
      <c r="O173" s="211"/>
    </row>
    <row r="174" spans="1:15" s="195" customFormat="1" ht="15">
      <c r="A174" s="176" t="s">
        <v>161</v>
      </c>
      <c r="B174" s="197"/>
      <c r="C174" s="197"/>
      <c r="D174" s="197"/>
      <c r="E174" s="197"/>
      <c r="F174" s="191" t="s">
        <v>164</v>
      </c>
      <c r="G174" s="208">
        <v>3787.43</v>
      </c>
      <c r="H174" s="208">
        <f t="shared" si="20"/>
        <v>3984.37636</v>
      </c>
      <c r="I174" s="208">
        <f t="shared" si="21"/>
        <v>4163.6732962</v>
      </c>
      <c r="J174" s="208">
        <f t="shared" si="18"/>
        <v>4326.056554751799</v>
      </c>
      <c r="K174" s="208">
        <f t="shared" si="19"/>
        <v>4533.7072693798855</v>
      </c>
      <c r="L174" s="210">
        <v>4.8</v>
      </c>
      <c r="M174" s="193"/>
      <c r="N174" s="194"/>
      <c r="O174" s="211"/>
    </row>
    <row r="175" spans="1:15" s="195" customFormat="1" ht="15">
      <c r="A175" s="176" t="s">
        <v>163</v>
      </c>
      <c r="B175" s="197"/>
      <c r="C175" s="197"/>
      <c r="D175" s="197"/>
      <c r="E175" s="197"/>
      <c r="F175" s="191" t="s">
        <v>166</v>
      </c>
      <c r="G175" s="208">
        <v>5049.9</v>
      </c>
      <c r="H175" s="208">
        <f t="shared" si="20"/>
        <v>5312.4947999999995</v>
      </c>
      <c r="I175" s="208">
        <f t="shared" si="21"/>
        <v>5551.557065999999</v>
      </c>
      <c r="J175" s="208">
        <f t="shared" si="18"/>
        <v>5768.067791573999</v>
      </c>
      <c r="K175" s="208">
        <f t="shared" si="19"/>
        <v>6044.935045569551</v>
      </c>
      <c r="L175" s="210">
        <v>4.8</v>
      </c>
      <c r="M175" s="193"/>
      <c r="N175" s="194"/>
      <c r="O175" s="211"/>
    </row>
    <row r="176" spans="1:15" s="195" customFormat="1" ht="15">
      <c r="A176" s="176" t="s">
        <v>165</v>
      </c>
      <c r="B176" s="197"/>
      <c r="C176" s="197"/>
      <c r="D176" s="197"/>
      <c r="E176" s="197"/>
      <c r="F176" s="191" t="s">
        <v>168</v>
      </c>
      <c r="G176" s="208">
        <v>6312.39</v>
      </c>
      <c r="H176" s="208">
        <f t="shared" si="20"/>
        <v>6640.63428</v>
      </c>
      <c r="I176" s="208">
        <f t="shared" si="21"/>
        <v>6939.4628225999995</v>
      </c>
      <c r="J176" s="208">
        <f t="shared" si="18"/>
        <v>7210.101872681399</v>
      </c>
      <c r="K176" s="208">
        <f t="shared" si="19"/>
        <v>7556.186762570106</v>
      </c>
      <c r="L176" s="210">
        <v>4.8</v>
      </c>
      <c r="M176" s="193"/>
      <c r="N176" s="194"/>
      <c r="O176" s="211"/>
    </row>
    <row r="177" spans="1:15" s="195" customFormat="1" ht="15">
      <c r="A177" s="176" t="s">
        <v>167</v>
      </c>
      <c r="B177" s="197"/>
      <c r="C177" s="197"/>
      <c r="D177" s="197"/>
      <c r="E177" s="197"/>
      <c r="F177" s="191" t="s">
        <v>170</v>
      </c>
      <c r="G177" s="208">
        <v>7574.87</v>
      </c>
      <c r="H177" s="208">
        <f t="shared" si="20"/>
        <v>7968.76324</v>
      </c>
      <c r="I177" s="208">
        <f t="shared" si="21"/>
        <v>8327.3575858</v>
      </c>
      <c r="J177" s="208">
        <f t="shared" si="18"/>
        <v>8652.1245316462</v>
      </c>
      <c r="K177" s="208">
        <f t="shared" si="19"/>
        <v>9067.426509165218</v>
      </c>
      <c r="L177" s="210">
        <v>4.8</v>
      </c>
      <c r="M177" s="193"/>
      <c r="N177" s="194"/>
      <c r="O177" s="211"/>
    </row>
    <row r="178" spans="1:15" s="274" customFormat="1" ht="15">
      <c r="A178" s="176" t="s">
        <v>169</v>
      </c>
      <c r="B178" s="197"/>
      <c r="C178" s="197"/>
      <c r="D178" s="191" t="s">
        <v>172</v>
      </c>
      <c r="E178" s="197"/>
      <c r="F178" s="197"/>
      <c r="G178" s="208">
        <v>18937.15</v>
      </c>
      <c r="H178" s="208">
        <f t="shared" si="20"/>
        <v>19921.881800000003</v>
      </c>
      <c r="I178" s="208">
        <f t="shared" si="21"/>
        <v>20818.366481</v>
      </c>
      <c r="J178" s="208">
        <f t="shared" si="18"/>
        <v>21630.282773758998</v>
      </c>
      <c r="K178" s="208">
        <f t="shared" si="19"/>
        <v>22668.53634689943</v>
      </c>
      <c r="L178" s="210">
        <v>4.8</v>
      </c>
      <c r="M178" s="193"/>
      <c r="N178" s="194"/>
      <c r="O178" s="273"/>
    </row>
    <row r="179" spans="1:15" s="195" customFormat="1" ht="15">
      <c r="A179" s="176" t="s">
        <v>171</v>
      </c>
      <c r="B179" s="197"/>
      <c r="C179" s="197"/>
      <c r="D179" s="197"/>
      <c r="E179" s="197"/>
      <c r="F179" s="197"/>
      <c r="G179" s="229"/>
      <c r="H179" s="229"/>
      <c r="I179" s="229"/>
      <c r="J179" s="229"/>
      <c r="K179" s="229"/>
      <c r="L179" s="229"/>
      <c r="M179" s="193"/>
      <c r="N179" s="194"/>
      <c r="O179" s="211"/>
    </row>
    <row r="180" spans="1:15" s="195" customFormat="1" ht="15">
      <c r="A180" s="17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211"/>
      <c r="O180" s="211"/>
    </row>
    <row r="181" spans="1:15" s="195" customFormat="1" ht="15">
      <c r="A181" s="178" t="s">
        <v>173</v>
      </c>
      <c r="B181" s="187"/>
      <c r="C181" s="187"/>
      <c r="D181" s="187"/>
      <c r="E181" s="187"/>
      <c r="F181" s="181" t="s">
        <v>174</v>
      </c>
      <c r="G181" s="208">
        <v>952.81</v>
      </c>
      <c r="H181" s="208">
        <f>G181*1.052</f>
        <v>1002.35612</v>
      </c>
      <c r="I181" s="208">
        <f>H181*1.045</f>
        <v>1047.4621454</v>
      </c>
      <c r="J181" s="208">
        <f aca="true" t="shared" si="22" ref="J181:J187">I181*1.039</f>
        <v>1088.3131690706</v>
      </c>
      <c r="K181" s="208">
        <f>J181*1.048</f>
        <v>1140.552201185989</v>
      </c>
      <c r="L181" s="210">
        <v>4.8</v>
      </c>
      <c r="M181" s="211"/>
      <c r="O181" s="211"/>
    </row>
    <row r="182" spans="1:15" s="195" customFormat="1" ht="15">
      <c r="A182" s="179" t="s">
        <v>159</v>
      </c>
      <c r="B182" s="187"/>
      <c r="C182" s="187"/>
      <c r="D182" s="187"/>
      <c r="E182" s="187"/>
      <c r="F182" s="181" t="s">
        <v>175</v>
      </c>
      <c r="G182" s="208">
        <v>2143.83</v>
      </c>
      <c r="H182" s="208">
        <f aca="true" t="shared" si="23" ref="H182:H187">G182*1.052</f>
        <v>2255.3091600000002</v>
      </c>
      <c r="I182" s="208">
        <f aca="true" t="shared" si="24" ref="I182:I187">H182*1.045</f>
        <v>2356.7980722</v>
      </c>
      <c r="J182" s="208">
        <f t="shared" si="22"/>
        <v>2448.7131970158002</v>
      </c>
      <c r="K182" s="208">
        <f aca="true" t="shared" si="25" ref="K182:K187">J182*1.048</f>
        <v>2566.2514304725587</v>
      </c>
      <c r="L182" s="210">
        <v>4.8</v>
      </c>
      <c r="M182" s="211"/>
      <c r="O182" s="211"/>
    </row>
    <row r="183" spans="1:13" s="195" customFormat="1" ht="15">
      <c r="A183" s="179" t="s">
        <v>161</v>
      </c>
      <c r="B183" s="187"/>
      <c r="C183" s="187"/>
      <c r="D183" s="187"/>
      <c r="E183" s="187"/>
      <c r="F183" s="181" t="s">
        <v>176</v>
      </c>
      <c r="G183" s="208">
        <v>3334.85</v>
      </c>
      <c r="H183" s="208">
        <f t="shared" si="23"/>
        <v>3508.2622</v>
      </c>
      <c r="I183" s="208">
        <f t="shared" si="24"/>
        <v>3666.1339989999997</v>
      </c>
      <c r="J183" s="208">
        <f t="shared" si="22"/>
        <v>3809.1132249609996</v>
      </c>
      <c r="K183" s="208">
        <f t="shared" si="25"/>
        <v>3991.9506597591276</v>
      </c>
      <c r="L183" s="210">
        <v>4.8</v>
      </c>
      <c r="M183" s="211"/>
    </row>
    <row r="184" spans="1:15" s="195" customFormat="1" ht="15">
      <c r="A184" s="179" t="s">
        <v>163</v>
      </c>
      <c r="B184" s="187"/>
      <c r="C184" s="187"/>
      <c r="D184" s="187"/>
      <c r="E184" s="187"/>
      <c r="F184" s="181" t="s">
        <v>177</v>
      </c>
      <c r="G184" s="208">
        <v>4525.86</v>
      </c>
      <c r="H184" s="208">
        <f t="shared" si="23"/>
        <v>4761.20472</v>
      </c>
      <c r="I184" s="208">
        <f t="shared" si="24"/>
        <v>4975.458932399999</v>
      </c>
      <c r="J184" s="208">
        <f t="shared" si="22"/>
        <v>5169.501830763598</v>
      </c>
      <c r="K184" s="208">
        <f t="shared" si="25"/>
        <v>5417.637918640251</v>
      </c>
      <c r="L184" s="210">
        <v>4.8</v>
      </c>
      <c r="M184" s="211"/>
      <c r="O184" s="211"/>
    </row>
    <row r="185" spans="1:15" s="195" customFormat="1" ht="15">
      <c r="A185" s="179" t="s">
        <v>165</v>
      </c>
      <c r="B185" s="187"/>
      <c r="C185" s="187"/>
      <c r="D185" s="187"/>
      <c r="E185" s="187"/>
      <c r="F185" s="181" t="s">
        <v>178</v>
      </c>
      <c r="G185" s="208">
        <v>5716.88</v>
      </c>
      <c r="H185" s="208">
        <f t="shared" si="23"/>
        <v>6014.15776</v>
      </c>
      <c r="I185" s="208">
        <f t="shared" si="24"/>
        <v>6284.794859199999</v>
      </c>
      <c r="J185" s="208">
        <f t="shared" si="22"/>
        <v>6529.9018587087985</v>
      </c>
      <c r="K185" s="208">
        <f t="shared" si="25"/>
        <v>6843.337147926821</v>
      </c>
      <c r="L185" s="210">
        <v>4.8</v>
      </c>
      <c r="M185" s="211"/>
      <c r="O185" s="211"/>
    </row>
    <row r="186" spans="1:15" s="195" customFormat="1" ht="15">
      <c r="A186" s="179" t="s">
        <v>167</v>
      </c>
      <c r="B186" s="187"/>
      <c r="C186" s="187"/>
      <c r="D186" s="187"/>
      <c r="E186" s="187"/>
      <c r="F186" s="181" t="s">
        <v>179</v>
      </c>
      <c r="G186" s="208">
        <v>6907.89</v>
      </c>
      <c r="H186" s="208">
        <f t="shared" si="23"/>
        <v>7267.100280000001</v>
      </c>
      <c r="I186" s="208">
        <f t="shared" si="24"/>
        <v>7594.1197926</v>
      </c>
      <c r="J186" s="208">
        <f t="shared" si="22"/>
        <v>7890.2904645113995</v>
      </c>
      <c r="K186" s="208">
        <f t="shared" si="25"/>
        <v>8269.024406807946</v>
      </c>
      <c r="L186" s="210">
        <v>4.8</v>
      </c>
      <c r="M186" s="211"/>
      <c r="O186" s="211"/>
    </row>
    <row r="187" spans="1:15" s="195" customFormat="1" ht="15">
      <c r="A187" s="179" t="s">
        <v>169</v>
      </c>
      <c r="B187" s="187"/>
      <c r="C187" s="187"/>
      <c r="D187" s="181" t="s">
        <v>180</v>
      </c>
      <c r="E187" s="187"/>
      <c r="F187" s="187"/>
      <c r="G187" s="208">
        <v>15483.21</v>
      </c>
      <c r="H187" s="208">
        <f t="shared" si="23"/>
        <v>16288.33692</v>
      </c>
      <c r="I187" s="208">
        <f t="shared" si="24"/>
        <v>17021.3120814</v>
      </c>
      <c r="J187" s="208">
        <f t="shared" si="22"/>
        <v>17685.1432525746</v>
      </c>
      <c r="K187" s="208">
        <f t="shared" si="25"/>
        <v>18534.03012869818</v>
      </c>
      <c r="L187" s="210">
        <v>4.8</v>
      </c>
      <c r="M187" s="211"/>
      <c r="O187" s="211"/>
    </row>
    <row r="188" spans="1:15" s="195" customFormat="1" ht="15">
      <c r="A188" s="179" t="s">
        <v>171</v>
      </c>
      <c r="B188" s="187"/>
      <c r="C188" s="187"/>
      <c r="D188" s="187"/>
      <c r="E188" s="187"/>
      <c r="F188" s="187"/>
      <c r="G188" s="171"/>
      <c r="H188" s="171"/>
      <c r="I188" s="171"/>
      <c r="J188" s="171"/>
      <c r="K188" s="171"/>
      <c r="L188" s="171"/>
      <c r="M188" s="211"/>
      <c r="O188" s="211"/>
    </row>
    <row r="189" spans="1:15" s="195" customFormat="1" ht="15">
      <c r="A189" s="178" t="s">
        <v>181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211"/>
      <c r="O189" s="211"/>
    </row>
    <row r="190" spans="1:15" s="195" customFormat="1" ht="15">
      <c r="A190" s="178" t="s">
        <v>182</v>
      </c>
      <c r="B190" s="187"/>
      <c r="C190" s="187"/>
      <c r="D190" s="187"/>
      <c r="E190" s="187"/>
      <c r="F190" s="181" t="s">
        <v>168</v>
      </c>
      <c r="G190" s="171"/>
      <c r="H190" s="171"/>
      <c r="I190" s="171"/>
      <c r="J190" s="171"/>
      <c r="K190" s="171"/>
      <c r="L190" s="171"/>
      <c r="M190" s="211"/>
      <c r="O190" s="211"/>
    </row>
    <row r="191" spans="1:15" s="195" customFormat="1" ht="15">
      <c r="A191" s="179" t="s">
        <v>183</v>
      </c>
      <c r="B191" s="187"/>
      <c r="C191" s="187"/>
      <c r="D191" s="187"/>
      <c r="E191" s="187"/>
      <c r="F191" s="181" t="s">
        <v>185</v>
      </c>
      <c r="G191" s="275">
        <v>6312.39</v>
      </c>
      <c r="H191" s="275">
        <f aca="true" t="shared" si="26" ref="H191:H196">G191*1.052</f>
        <v>6640.63428</v>
      </c>
      <c r="I191" s="275">
        <f aca="true" t="shared" si="27" ref="I191:I196">H191*1.045</f>
        <v>6939.4628225999995</v>
      </c>
      <c r="J191" s="275">
        <f aca="true" t="shared" si="28" ref="J191:J196">I191*1.039</f>
        <v>7210.101872681399</v>
      </c>
      <c r="K191" s="275">
        <f aca="true" t="shared" si="29" ref="K191:K196">J191*1.048</f>
        <v>7556.186762570106</v>
      </c>
      <c r="L191" s="210">
        <v>4.8</v>
      </c>
      <c r="M191" s="211"/>
      <c r="O191" s="211"/>
    </row>
    <row r="192" spans="1:15" s="195" customFormat="1" ht="15">
      <c r="A192" s="179" t="s">
        <v>184</v>
      </c>
      <c r="B192" s="187"/>
      <c r="C192" s="187"/>
      <c r="D192" s="187"/>
      <c r="E192" s="187"/>
      <c r="F192" s="181" t="s">
        <v>187</v>
      </c>
      <c r="G192" s="275">
        <v>8837.34</v>
      </c>
      <c r="H192" s="275">
        <f t="shared" si="26"/>
        <v>9296.88168</v>
      </c>
      <c r="I192" s="275">
        <f t="shared" si="27"/>
        <v>9715.2413556</v>
      </c>
      <c r="J192" s="275">
        <f t="shared" si="28"/>
        <v>10094.135768468399</v>
      </c>
      <c r="K192" s="275">
        <f t="shared" si="29"/>
        <v>10578.654285354882</v>
      </c>
      <c r="L192" s="210">
        <v>4.8</v>
      </c>
      <c r="M192" s="211"/>
      <c r="O192" s="211"/>
    </row>
    <row r="193" spans="1:15" s="195" customFormat="1" ht="15">
      <c r="A193" s="179" t="s">
        <v>186</v>
      </c>
      <c r="B193" s="187"/>
      <c r="C193" s="187"/>
      <c r="D193" s="187"/>
      <c r="E193" s="187"/>
      <c r="F193" s="181" t="s">
        <v>189</v>
      </c>
      <c r="G193" s="275">
        <v>11362.29</v>
      </c>
      <c r="H193" s="275">
        <f t="shared" si="26"/>
        <v>11953.12908</v>
      </c>
      <c r="I193" s="275">
        <f t="shared" si="27"/>
        <v>12491.0198886</v>
      </c>
      <c r="J193" s="275">
        <f t="shared" si="28"/>
        <v>12978.1696642554</v>
      </c>
      <c r="K193" s="275">
        <f t="shared" si="29"/>
        <v>13601.12180813966</v>
      </c>
      <c r="L193" s="210">
        <v>4.8</v>
      </c>
      <c r="M193" s="211"/>
      <c r="O193" s="211"/>
    </row>
    <row r="194" spans="1:15" s="195" customFormat="1" ht="15">
      <c r="A194" s="179" t="s">
        <v>188</v>
      </c>
      <c r="B194" s="187"/>
      <c r="C194" s="187"/>
      <c r="D194" s="187"/>
      <c r="E194" s="187"/>
      <c r="F194" s="181" t="s">
        <v>180</v>
      </c>
      <c r="G194" s="275">
        <v>13887.25</v>
      </c>
      <c r="H194" s="275">
        <f t="shared" si="26"/>
        <v>14609.387</v>
      </c>
      <c r="I194" s="275">
        <f t="shared" si="27"/>
        <v>15266.809415</v>
      </c>
      <c r="J194" s="275">
        <f t="shared" si="28"/>
        <v>15862.214982184998</v>
      </c>
      <c r="K194" s="275">
        <f t="shared" si="29"/>
        <v>16623.60130132988</v>
      </c>
      <c r="L194" s="210">
        <v>4.8</v>
      </c>
      <c r="M194" s="211"/>
      <c r="O194" s="211"/>
    </row>
    <row r="195" spans="1:15" s="195" customFormat="1" ht="15">
      <c r="A195" s="179" t="s">
        <v>190</v>
      </c>
      <c r="B195" s="187"/>
      <c r="C195" s="187"/>
      <c r="D195" s="181" t="s">
        <v>192</v>
      </c>
      <c r="E195" s="187"/>
      <c r="F195" s="187"/>
      <c r="G195" s="275">
        <v>16412.2</v>
      </c>
      <c r="H195" s="275">
        <f t="shared" si="26"/>
        <v>17265.634400000003</v>
      </c>
      <c r="I195" s="275">
        <f t="shared" si="27"/>
        <v>18042.587948</v>
      </c>
      <c r="J195" s="275">
        <f t="shared" si="28"/>
        <v>18746.248877972</v>
      </c>
      <c r="K195" s="275">
        <f t="shared" si="29"/>
        <v>19646.068824114656</v>
      </c>
      <c r="L195" s="210">
        <v>4.8</v>
      </c>
      <c r="M195" s="211"/>
      <c r="O195" s="211"/>
    </row>
    <row r="196" spans="1:15" s="195" customFormat="1" ht="15">
      <c r="A196" s="179" t="s">
        <v>191</v>
      </c>
      <c r="B196" s="187"/>
      <c r="C196" s="187"/>
      <c r="D196" s="187"/>
      <c r="E196" s="187"/>
      <c r="F196" s="187"/>
      <c r="G196" s="275">
        <v>31561.92</v>
      </c>
      <c r="H196" s="275">
        <f t="shared" si="26"/>
        <v>33203.139839999996</v>
      </c>
      <c r="I196" s="275">
        <f t="shared" si="27"/>
        <v>34697.281132799995</v>
      </c>
      <c r="J196" s="275">
        <f t="shared" si="28"/>
        <v>36050.47509697919</v>
      </c>
      <c r="K196" s="275">
        <f t="shared" si="29"/>
        <v>37780.8979016342</v>
      </c>
      <c r="L196" s="210">
        <v>4.8</v>
      </c>
      <c r="M196" s="211"/>
      <c r="O196" s="211"/>
    </row>
    <row r="197" spans="1:15" s="195" customFormat="1" ht="15">
      <c r="A197" s="178" t="s">
        <v>193</v>
      </c>
      <c r="B197" s="187"/>
      <c r="C197" s="187"/>
      <c r="D197" s="187"/>
      <c r="E197" s="187"/>
      <c r="F197" s="181" t="s">
        <v>194</v>
      </c>
      <c r="G197" s="187"/>
      <c r="H197" s="187"/>
      <c r="I197" s="187"/>
      <c r="J197" s="187"/>
      <c r="K197" s="187"/>
      <c r="L197" s="187"/>
      <c r="M197" s="211"/>
      <c r="O197" s="211"/>
    </row>
    <row r="198" spans="1:15" s="195" customFormat="1" ht="15">
      <c r="A198" s="179" t="s">
        <v>183</v>
      </c>
      <c r="B198" s="187"/>
      <c r="C198" s="187"/>
      <c r="D198" s="187"/>
      <c r="E198" s="187"/>
      <c r="F198" s="181" t="s">
        <v>195</v>
      </c>
      <c r="G198" s="275">
        <v>6059.89</v>
      </c>
      <c r="H198" s="275">
        <f aca="true" t="shared" si="30" ref="H198:H203">G198*1.052</f>
        <v>6375.004280000001</v>
      </c>
      <c r="I198" s="275">
        <f aca="true" t="shared" si="31" ref="I198:I203">H198*1.045</f>
        <v>6661.879472600001</v>
      </c>
      <c r="J198" s="275">
        <f aca="true" t="shared" si="32" ref="J198:J203">I198*1.039</f>
        <v>6921.6927720314</v>
      </c>
      <c r="K198" s="275">
        <f aca="true" t="shared" si="33" ref="K198:K203">J198*1.048</f>
        <v>7253.934025088907</v>
      </c>
      <c r="L198" s="210">
        <v>4.8</v>
      </c>
      <c r="M198" s="211"/>
      <c r="O198" s="211"/>
    </row>
    <row r="199" spans="1:15" s="195" customFormat="1" ht="15">
      <c r="A199" s="179" t="s">
        <v>184</v>
      </c>
      <c r="B199" s="187"/>
      <c r="C199" s="187"/>
      <c r="D199" s="187"/>
      <c r="E199" s="187"/>
      <c r="F199" s="181" t="s">
        <v>196</v>
      </c>
      <c r="G199" s="275">
        <v>8584.85</v>
      </c>
      <c r="H199" s="275">
        <f t="shared" si="30"/>
        <v>9031.262200000001</v>
      </c>
      <c r="I199" s="275">
        <f t="shared" si="31"/>
        <v>9437.668999</v>
      </c>
      <c r="J199" s="275">
        <f t="shared" si="32"/>
        <v>9805.738089960998</v>
      </c>
      <c r="K199" s="275">
        <f t="shared" si="33"/>
        <v>10276.413518279127</v>
      </c>
      <c r="L199" s="210">
        <v>4.8</v>
      </c>
      <c r="M199" s="211"/>
      <c r="O199" s="211"/>
    </row>
    <row r="200" spans="1:15" s="195" customFormat="1" ht="15">
      <c r="A200" s="179" t="s">
        <v>186</v>
      </c>
      <c r="B200" s="187"/>
      <c r="C200" s="187"/>
      <c r="D200" s="187"/>
      <c r="E200" s="187"/>
      <c r="F200" s="181" t="s">
        <v>197</v>
      </c>
      <c r="G200" s="275">
        <v>11109.8</v>
      </c>
      <c r="H200" s="275">
        <f t="shared" si="30"/>
        <v>11687.5096</v>
      </c>
      <c r="I200" s="275">
        <f t="shared" si="31"/>
        <v>12213.447531999998</v>
      </c>
      <c r="J200" s="275">
        <f t="shared" si="32"/>
        <v>12689.771985747997</v>
      </c>
      <c r="K200" s="275">
        <f t="shared" si="33"/>
        <v>13298.881041063902</v>
      </c>
      <c r="L200" s="210">
        <v>4.8</v>
      </c>
      <c r="M200" s="211"/>
      <c r="O200" s="211"/>
    </row>
    <row r="201" spans="1:15" s="195" customFormat="1" ht="15">
      <c r="A201" s="179" t="s">
        <v>188</v>
      </c>
      <c r="B201" s="187"/>
      <c r="C201" s="187"/>
      <c r="D201" s="187"/>
      <c r="E201" s="187"/>
      <c r="F201" s="181" t="s">
        <v>198</v>
      </c>
      <c r="G201" s="275">
        <v>13634.75</v>
      </c>
      <c r="H201" s="275">
        <f t="shared" si="30"/>
        <v>14343.757000000001</v>
      </c>
      <c r="I201" s="275">
        <f t="shared" si="31"/>
        <v>14989.226065</v>
      </c>
      <c r="J201" s="275">
        <f t="shared" si="32"/>
        <v>15573.805881535</v>
      </c>
      <c r="K201" s="275">
        <f t="shared" si="33"/>
        <v>16321.34856384868</v>
      </c>
      <c r="L201" s="210">
        <v>4.8</v>
      </c>
      <c r="M201" s="211"/>
      <c r="O201" s="211"/>
    </row>
    <row r="202" spans="1:15" s="195" customFormat="1" ht="15">
      <c r="A202" s="179" t="s">
        <v>190</v>
      </c>
      <c r="B202" s="187"/>
      <c r="C202" s="187"/>
      <c r="D202" s="181" t="s">
        <v>199</v>
      </c>
      <c r="E202" s="187"/>
      <c r="F202" s="187"/>
      <c r="G202" s="275">
        <v>16159.7</v>
      </c>
      <c r="H202" s="275">
        <f t="shared" si="30"/>
        <v>17000.0044</v>
      </c>
      <c r="I202" s="275">
        <f t="shared" si="31"/>
        <v>17765.004598</v>
      </c>
      <c r="J202" s="275">
        <f t="shared" si="32"/>
        <v>18457.839777322</v>
      </c>
      <c r="K202" s="275">
        <f t="shared" si="33"/>
        <v>19343.816086633455</v>
      </c>
      <c r="L202" s="210">
        <v>4.8</v>
      </c>
      <c r="M202" s="211"/>
      <c r="O202" s="211"/>
    </row>
    <row r="203" spans="1:15" s="195" customFormat="1" ht="15">
      <c r="A203" s="179" t="s">
        <v>191</v>
      </c>
      <c r="B203" s="187"/>
      <c r="C203" s="187"/>
      <c r="D203" s="187"/>
      <c r="E203" s="187"/>
      <c r="F203" s="187"/>
      <c r="G203" s="275">
        <v>29036.97</v>
      </c>
      <c r="H203" s="275">
        <f t="shared" si="30"/>
        <v>30546.892440000003</v>
      </c>
      <c r="I203" s="275">
        <f t="shared" si="31"/>
        <v>31921.502599800002</v>
      </c>
      <c r="J203" s="275">
        <f t="shared" si="32"/>
        <v>33166.4412011922</v>
      </c>
      <c r="K203" s="275">
        <f t="shared" si="33"/>
        <v>34758.43037884943</v>
      </c>
      <c r="L203" s="210">
        <v>4.8</v>
      </c>
      <c r="M203" s="211"/>
      <c r="O203" s="211"/>
    </row>
    <row r="204" spans="1:15" s="195" customFormat="1" ht="15">
      <c r="A204" s="180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211"/>
      <c r="O204" s="211"/>
    </row>
    <row r="205" spans="1:15" s="195" customFormat="1" ht="15">
      <c r="A205" s="180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211"/>
      <c r="O205" s="211"/>
    </row>
    <row r="206" spans="1:15" s="195" customFormat="1" ht="15">
      <c r="A206" s="178" t="s">
        <v>200</v>
      </c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211"/>
      <c r="O206" s="211"/>
    </row>
    <row r="207" spans="1:15" s="195" customFormat="1" ht="15">
      <c r="A207" s="178" t="s">
        <v>201</v>
      </c>
      <c r="B207" s="187"/>
      <c r="C207" s="187"/>
      <c r="D207" s="187"/>
      <c r="E207" s="187"/>
      <c r="F207" s="187"/>
      <c r="G207" s="238" t="s">
        <v>304</v>
      </c>
      <c r="H207" s="238" t="s">
        <v>306</v>
      </c>
      <c r="I207" s="238" t="s">
        <v>311</v>
      </c>
      <c r="J207" s="238" t="s">
        <v>312</v>
      </c>
      <c r="K207" s="238" t="s">
        <v>315</v>
      </c>
      <c r="L207" s="171"/>
      <c r="M207" s="211"/>
      <c r="O207" s="211"/>
    </row>
    <row r="208" spans="1:15" s="195" customFormat="1" ht="15">
      <c r="A208" s="178" t="s">
        <v>303</v>
      </c>
      <c r="B208" s="187"/>
      <c r="C208" s="187"/>
      <c r="D208" s="187"/>
      <c r="E208" s="187"/>
      <c r="F208" s="181" t="s">
        <v>170</v>
      </c>
      <c r="G208" s="271" t="s">
        <v>0</v>
      </c>
      <c r="H208" s="271" t="s">
        <v>0</v>
      </c>
      <c r="I208" s="271" t="s">
        <v>0</v>
      </c>
      <c r="J208" s="271" t="s">
        <v>0</v>
      </c>
      <c r="K208" s="271" t="s">
        <v>0</v>
      </c>
      <c r="L208" s="257" t="s">
        <v>1</v>
      </c>
      <c r="M208" s="211"/>
      <c r="O208" s="211"/>
    </row>
    <row r="209" spans="1:15" s="195" customFormat="1" ht="15">
      <c r="A209" s="179" t="s">
        <v>183</v>
      </c>
      <c r="B209" s="187"/>
      <c r="C209" s="187"/>
      <c r="D209" s="187"/>
      <c r="E209" s="187"/>
      <c r="F209" s="181" t="s">
        <v>203</v>
      </c>
      <c r="G209" s="275">
        <v>7574.87</v>
      </c>
      <c r="H209" s="275">
        <f aca="true" t="shared" si="34" ref="H209:H214">G209*1.052</f>
        <v>7968.76324</v>
      </c>
      <c r="I209" s="275">
        <f aca="true" t="shared" si="35" ref="I209:I214">H209*1.045</f>
        <v>8327.3575858</v>
      </c>
      <c r="J209" s="275">
        <f aca="true" t="shared" si="36" ref="J209:J214">I209*1.039</f>
        <v>8652.1245316462</v>
      </c>
      <c r="K209" s="275">
        <f aca="true" t="shared" si="37" ref="K209:K214">J209*1.048</f>
        <v>9067.426509165218</v>
      </c>
      <c r="L209" s="210">
        <v>4.8</v>
      </c>
      <c r="M209" s="211"/>
      <c r="O209" s="211"/>
    </row>
    <row r="210" spans="1:15" s="195" customFormat="1" ht="15">
      <c r="A210" s="179" t="s">
        <v>184</v>
      </c>
      <c r="B210" s="187"/>
      <c r="C210" s="187"/>
      <c r="D210" s="187"/>
      <c r="E210" s="187"/>
      <c r="F210" s="181" t="s">
        <v>204</v>
      </c>
      <c r="G210" s="275">
        <v>10099.82</v>
      </c>
      <c r="H210" s="275">
        <f t="shared" si="34"/>
        <v>10625.01064</v>
      </c>
      <c r="I210" s="275">
        <f t="shared" si="35"/>
        <v>11103.1361188</v>
      </c>
      <c r="J210" s="275">
        <f t="shared" si="36"/>
        <v>11536.158427433198</v>
      </c>
      <c r="K210" s="275">
        <f t="shared" si="37"/>
        <v>12089.894031949992</v>
      </c>
      <c r="L210" s="210">
        <v>4.8</v>
      </c>
      <c r="M210" s="211"/>
      <c r="O210" s="211"/>
    </row>
    <row r="211" spans="1:15" s="195" customFormat="1" ht="15">
      <c r="A211" s="179" t="s">
        <v>186</v>
      </c>
      <c r="B211" s="187"/>
      <c r="C211" s="187"/>
      <c r="D211" s="187"/>
      <c r="E211" s="187"/>
      <c r="F211" s="181" t="s">
        <v>205</v>
      </c>
      <c r="G211" s="275">
        <v>12624.77</v>
      </c>
      <c r="H211" s="275">
        <f t="shared" si="34"/>
        <v>13281.25804</v>
      </c>
      <c r="I211" s="275">
        <f t="shared" si="35"/>
        <v>13878.9146518</v>
      </c>
      <c r="J211" s="275">
        <f t="shared" si="36"/>
        <v>14420.192323220199</v>
      </c>
      <c r="K211" s="275">
        <f t="shared" si="37"/>
        <v>15112.361554734769</v>
      </c>
      <c r="L211" s="210">
        <v>4.8</v>
      </c>
      <c r="M211" s="211"/>
      <c r="O211" s="211"/>
    </row>
    <row r="212" spans="1:15" s="195" customFormat="1" ht="15">
      <c r="A212" s="179" t="s">
        <v>188</v>
      </c>
      <c r="B212" s="187"/>
      <c r="C212" s="187"/>
      <c r="D212" s="187"/>
      <c r="E212" s="187"/>
      <c r="F212" s="181" t="s">
        <v>206</v>
      </c>
      <c r="G212" s="275">
        <v>15149.72</v>
      </c>
      <c r="H212" s="275">
        <f t="shared" si="34"/>
        <v>15937.50544</v>
      </c>
      <c r="I212" s="275">
        <f t="shared" si="35"/>
        <v>16654.6931848</v>
      </c>
      <c r="J212" s="275">
        <f t="shared" si="36"/>
        <v>17304.226219007196</v>
      </c>
      <c r="K212" s="275">
        <f t="shared" si="37"/>
        <v>18134.829077519542</v>
      </c>
      <c r="L212" s="210">
        <v>4.8</v>
      </c>
      <c r="M212" s="211"/>
      <c r="O212" s="211"/>
    </row>
    <row r="213" spans="1:15" s="195" customFormat="1" ht="15">
      <c r="A213" s="179" t="s">
        <v>190</v>
      </c>
      <c r="B213" s="187"/>
      <c r="C213" s="187"/>
      <c r="D213" s="181" t="s">
        <v>207</v>
      </c>
      <c r="E213" s="187"/>
      <c r="F213" s="187"/>
      <c r="G213" s="275">
        <v>17674.67</v>
      </c>
      <c r="H213" s="275">
        <f t="shared" si="34"/>
        <v>18593.752839999997</v>
      </c>
      <c r="I213" s="275">
        <f t="shared" si="35"/>
        <v>19430.471717799996</v>
      </c>
      <c r="J213" s="275">
        <f t="shared" si="36"/>
        <v>20188.260114794193</v>
      </c>
      <c r="K213" s="275">
        <f t="shared" si="37"/>
        <v>21157.296600304315</v>
      </c>
      <c r="L213" s="210">
        <v>4.8</v>
      </c>
      <c r="M213" s="211"/>
      <c r="O213" s="211"/>
    </row>
    <row r="214" spans="1:15" s="195" customFormat="1" ht="15">
      <c r="A214" s="179" t="s">
        <v>191</v>
      </c>
      <c r="B214" s="187"/>
      <c r="C214" s="187"/>
      <c r="D214" s="187"/>
      <c r="E214" s="187"/>
      <c r="F214" s="187"/>
      <c r="G214" s="275">
        <v>32824.41</v>
      </c>
      <c r="H214" s="275">
        <f t="shared" si="34"/>
        <v>34531.27932000001</v>
      </c>
      <c r="I214" s="275">
        <f t="shared" si="35"/>
        <v>36085.18688940001</v>
      </c>
      <c r="J214" s="275">
        <f t="shared" si="36"/>
        <v>37492.509178086606</v>
      </c>
      <c r="K214" s="275">
        <f t="shared" si="37"/>
        <v>39292.149618634765</v>
      </c>
      <c r="L214" s="210">
        <v>4.8</v>
      </c>
      <c r="M214" s="211"/>
      <c r="O214" s="211"/>
    </row>
    <row r="215" spans="1:13" s="195" customFormat="1" ht="15">
      <c r="A215" s="178" t="s">
        <v>208</v>
      </c>
      <c r="B215" s="187"/>
      <c r="C215" s="187"/>
      <c r="D215" s="187"/>
      <c r="E215" s="187"/>
      <c r="F215" s="181" t="s">
        <v>209</v>
      </c>
      <c r="G215" s="187"/>
      <c r="H215" s="187"/>
      <c r="I215" s="187"/>
      <c r="J215" s="187"/>
      <c r="K215" s="187"/>
      <c r="L215" s="187"/>
      <c r="M215" s="211"/>
    </row>
    <row r="216" spans="1:13" s="195" customFormat="1" ht="15">
      <c r="A216" s="179" t="s">
        <v>183</v>
      </c>
      <c r="B216" s="187"/>
      <c r="C216" s="187"/>
      <c r="D216" s="187"/>
      <c r="E216" s="187"/>
      <c r="F216" s="181" t="s">
        <v>210</v>
      </c>
      <c r="G216" s="275">
        <v>6907.89</v>
      </c>
      <c r="H216" s="275">
        <f aca="true" t="shared" si="38" ref="H216:H221">G216*1.052</f>
        <v>7267.100280000001</v>
      </c>
      <c r="I216" s="275">
        <f aca="true" t="shared" si="39" ref="I216:I221">H216*1.045</f>
        <v>7594.1197926</v>
      </c>
      <c r="J216" s="275">
        <f aca="true" t="shared" si="40" ref="J216:J221">I216*1.039</f>
        <v>7890.2904645113995</v>
      </c>
      <c r="K216" s="275">
        <f aca="true" t="shared" si="41" ref="K216:K221">J216*1.048</f>
        <v>8269.024406807946</v>
      </c>
      <c r="L216" s="210">
        <v>4.8</v>
      </c>
      <c r="M216" s="211"/>
    </row>
    <row r="217" spans="1:13" s="195" customFormat="1" ht="15">
      <c r="A217" s="179" t="s">
        <v>184</v>
      </c>
      <c r="B217" s="187"/>
      <c r="C217" s="187"/>
      <c r="D217" s="187"/>
      <c r="E217" s="187"/>
      <c r="F217" s="181" t="s">
        <v>211</v>
      </c>
      <c r="G217" s="275">
        <v>9289.92</v>
      </c>
      <c r="H217" s="275">
        <f t="shared" si="38"/>
        <v>9772.995840000001</v>
      </c>
      <c r="I217" s="275">
        <f t="shared" si="39"/>
        <v>10212.7806528</v>
      </c>
      <c r="J217" s="275">
        <f t="shared" si="40"/>
        <v>10611.079098259199</v>
      </c>
      <c r="K217" s="275">
        <f t="shared" si="41"/>
        <v>11120.410894975641</v>
      </c>
      <c r="L217" s="210">
        <v>4.8</v>
      </c>
      <c r="M217" s="211"/>
    </row>
    <row r="218" spans="1:13" s="195" customFormat="1" ht="15">
      <c r="A218" s="179" t="s">
        <v>186</v>
      </c>
      <c r="B218" s="187"/>
      <c r="C218" s="187"/>
      <c r="D218" s="187"/>
      <c r="E218" s="187"/>
      <c r="F218" s="181" t="s">
        <v>212</v>
      </c>
      <c r="G218" s="275">
        <v>11671.96</v>
      </c>
      <c r="H218" s="275">
        <f t="shared" si="38"/>
        <v>12278.90192</v>
      </c>
      <c r="I218" s="275">
        <f t="shared" si="39"/>
        <v>12831.452506399999</v>
      </c>
      <c r="J218" s="275">
        <f t="shared" si="40"/>
        <v>13331.879154149598</v>
      </c>
      <c r="K218" s="275">
        <f t="shared" si="41"/>
        <v>13971.809353548779</v>
      </c>
      <c r="L218" s="210">
        <v>4.8</v>
      </c>
      <c r="M218" s="211"/>
    </row>
    <row r="219" spans="1:13" s="195" customFormat="1" ht="15">
      <c r="A219" s="179" t="s">
        <v>188</v>
      </c>
      <c r="B219" s="187"/>
      <c r="C219" s="187"/>
      <c r="D219" s="187"/>
      <c r="E219" s="187"/>
      <c r="F219" s="181" t="s">
        <v>213</v>
      </c>
      <c r="G219" s="275">
        <v>14053.99</v>
      </c>
      <c r="H219" s="275">
        <f t="shared" si="38"/>
        <v>14784.797480000001</v>
      </c>
      <c r="I219" s="275">
        <f t="shared" si="39"/>
        <v>15450.1133666</v>
      </c>
      <c r="J219" s="275">
        <f t="shared" si="40"/>
        <v>16052.667787897399</v>
      </c>
      <c r="K219" s="275">
        <f t="shared" si="41"/>
        <v>16823.195841716475</v>
      </c>
      <c r="L219" s="210">
        <v>4.8</v>
      </c>
      <c r="M219" s="211"/>
    </row>
    <row r="220" spans="1:13" s="195" customFormat="1" ht="15">
      <c r="A220" s="179" t="s">
        <v>190</v>
      </c>
      <c r="B220" s="187"/>
      <c r="C220" s="187"/>
      <c r="D220" s="181" t="s">
        <v>192</v>
      </c>
      <c r="E220" s="187"/>
      <c r="F220" s="187"/>
      <c r="G220" s="275">
        <v>16436.02</v>
      </c>
      <c r="H220" s="275">
        <f t="shared" si="38"/>
        <v>17290.693040000002</v>
      </c>
      <c r="I220" s="275">
        <f t="shared" si="39"/>
        <v>18068.7742268</v>
      </c>
      <c r="J220" s="275">
        <f t="shared" si="40"/>
        <v>18773.456421645198</v>
      </c>
      <c r="K220" s="275">
        <f t="shared" si="41"/>
        <v>19674.582329884168</v>
      </c>
      <c r="L220" s="210">
        <v>4.8</v>
      </c>
      <c r="M220" s="211"/>
    </row>
    <row r="221" spans="1:13" s="195" customFormat="1" ht="15">
      <c r="A221" s="179" t="s">
        <v>191</v>
      </c>
      <c r="B221" s="187"/>
      <c r="C221" s="187"/>
      <c r="D221" s="187"/>
      <c r="E221" s="187"/>
      <c r="F221" s="187"/>
      <c r="G221" s="275">
        <v>29775.4</v>
      </c>
      <c r="H221" s="275">
        <f t="shared" si="38"/>
        <v>31323.720800000003</v>
      </c>
      <c r="I221" s="275">
        <f t="shared" si="39"/>
        <v>32733.288236</v>
      </c>
      <c r="J221" s="275">
        <f t="shared" si="40"/>
        <v>34009.886477203996</v>
      </c>
      <c r="K221" s="275">
        <f t="shared" si="41"/>
        <v>35642.361028109786</v>
      </c>
      <c r="L221" s="210">
        <v>4.8</v>
      </c>
      <c r="M221" s="211"/>
    </row>
    <row r="222" spans="1:13" s="195" customFormat="1" ht="15">
      <c r="A222" s="178" t="s">
        <v>214</v>
      </c>
      <c r="B222" s="187"/>
      <c r="C222" s="187"/>
      <c r="D222" s="187"/>
      <c r="E222" s="187"/>
      <c r="F222" s="181" t="s">
        <v>216</v>
      </c>
      <c r="G222" s="187"/>
      <c r="H222" s="187"/>
      <c r="I222" s="187"/>
      <c r="J222" s="187"/>
      <c r="K222" s="187"/>
      <c r="L222" s="187"/>
      <c r="M222" s="211"/>
    </row>
    <row r="223" spans="1:13" s="195" customFormat="1" ht="15">
      <c r="A223" s="179" t="s">
        <v>215</v>
      </c>
      <c r="B223" s="187"/>
      <c r="C223" s="187"/>
      <c r="D223" s="187"/>
      <c r="E223" s="187"/>
      <c r="F223" s="181" t="s">
        <v>218</v>
      </c>
      <c r="G223" s="275">
        <v>1262.48</v>
      </c>
      <c r="H223" s="275">
        <f>G223*1.052</f>
        <v>1328.12896</v>
      </c>
      <c r="I223" s="275">
        <f>H223*1.045</f>
        <v>1387.8947632</v>
      </c>
      <c r="J223" s="275">
        <f>I223*1.039</f>
        <v>1442.0226589647998</v>
      </c>
      <c r="K223" s="275">
        <f>J223*1.048</f>
        <v>1511.2397465951103</v>
      </c>
      <c r="L223" s="210">
        <v>4.8</v>
      </c>
      <c r="M223" s="211"/>
    </row>
    <row r="224" spans="1:13" s="195" customFormat="1" ht="15">
      <c r="A224" s="179" t="s">
        <v>217</v>
      </c>
      <c r="B224" s="187"/>
      <c r="C224" s="187"/>
      <c r="D224" s="187"/>
      <c r="E224" s="181" t="s">
        <v>220</v>
      </c>
      <c r="F224" s="187"/>
      <c r="G224" s="275">
        <v>2524.95</v>
      </c>
      <c r="H224" s="275">
        <f>G224*1.052</f>
        <v>2656.2473999999997</v>
      </c>
      <c r="I224" s="275">
        <f>H224*1.045</f>
        <v>2775.7785329999997</v>
      </c>
      <c r="J224" s="275">
        <f>I224*1.039</f>
        <v>2884.0338957869994</v>
      </c>
      <c r="K224" s="275">
        <f>J224*1.048</f>
        <v>3022.4675227847756</v>
      </c>
      <c r="L224" s="210">
        <v>4.8</v>
      </c>
      <c r="M224" s="211"/>
    </row>
    <row r="225" spans="1:13" s="195" customFormat="1" ht="15">
      <c r="A225" s="179" t="s">
        <v>219</v>
      </c>
      <c r="B225" s="187"/>
      <c r="C225" s="187"/>
      <c r="D225" s="187"/>
      <c r="E225" s="187"/>
      <c r="F225" s="187"/>
      <c r="G225" s="275">
        <v>3787.43</v>
      </c>
      <c r="H225" s="275">
        <f>G225*1.052</f>
        <v>3984.37636</v>
      </c>
      <c r="I225" s="275">
        <f>H225*1.045</f>
        <v>4163.6732962</v>
      </c>
      <c r="J225" s="275">
        <f>I225*1.039</f>
        <v>4326.056554751799</v>
      </c>
      <c r="K225" s="275">
        <f>J225*1.048</f>
        <v>4533.7072693798855</v>
      </c>
      <c r="L225" s="210">
        <v>4.8</v>
      </c>
      <c r="M225" s="211"/>
    </row>
    <row r="226" spans="1:13" s="195" customFormat="1" ht="15">
      <c r="A226" s="178" t="s">
        <v>221</v>
      </c>
      <c r="B226" s="187"/>
      <c r="C226" s="187"/>
      <c r="D226" s="187"/>
      <c r="E226" s="177" t="s">
        <v>223</v>
      </c>
      <c r="F226" s="187"/>
      <c r="G226" s="187"/>
      <c r="H226" s="187"/>
      <c r="I226" s="187"/>
      <c r="J226" s="187"/>
      <c r="K226" s="187"/>
      <c r="L226" s="187"/>
      <c r="M226" s="211"/>
    </row>
    <row r="227" spans="1:13" s="195" customFormat="1" ht="15">
      <c r="A227" s="177" t="s">
        <v>222</v>
      </c>
      <c r="B227" s="187"/>
      <c r="C227" s="187"/>
      <c r="D227" s="187"/>
      <c r="E227" s="187"/>
      <c r="F227" s="187"/>
      <c r="G227" s="275">
        <v>1262.48</v>
      </c>
      <c r="H227" s="275">
        <f>G227*1.052</f>
        <v>1328.12896</v>
      </c>
      <c r="I227" s="275">
        <f>H227*1.045</f>
        <v>1387.8947632</v>
      </c>
      <c r="J227" s="275">
        <f>I227*1.039</f>
        <v>1442.0226589647998</v>
      </c>
      <c r="K227" s="275">
        <f>J227*1.048</f>
        <v>1511.2397465951103</v>
      </c>
      <c r="L227" s="210">
        <v>4.8</v>
      </c>
      <c r="M227" s="211"/>
    </row>
    <row r="228" spans="1:13" s="195" customFormat="1" ht="15">
      <c r="A228" s="177" t="s">
        <v>224</v>
      </c>
      <c r="B228" s="187"/>
      <c r="C228" s="187"/>
      <c r="D228" s="187"/>
      <c r="E228" s="187"/>
      <c r="F228" s="187"/>
      <c r="G228" s="275">
        <v>2524.95</v>
      </c>
      <c r="H228" s="275">
        <f>G228*1.052</f>
        <v>2656.2473999999997</v>
      </c>
      <c r="I228" s="275">
        <f>H228*1.045</f>
        <v>2775.7785329999997</v>
      </c>
      <c r="J228" s="275">
        <f>I228*1.039</f>
        <v>2884.0338957869994</v>
      </c>
      <c r="K228" s="275">
        <f>J228*1.048</f>
        <v>3022.4675227847756</v>
      </c>
      <c r="L228" s="210">
        <v>4.8</v>
      </c>
      <c r="M228" s="211"/>
    </row>
    <row r="229" spans="1:13" s="195" customFormat="1" ht="15">
      <c r="A229" s="177" t="s">
        <v>225</v>
      </c>
      <c r="B229" s="187"/>
      <c r="C229" s="187"/>
      <c r="D229" s="187"/>
      <c r="E229" s="187"/>
      <c r="F229" s="187"/>
      <c r="G229" s="275">
        <v>3787.43</v>
      </c>
      <c r="H229" s="275">
        <f>G229*1.052</f>
        <v>3984.37636</v>
      </c>
      <c r="I229" s="275">
        <f>H229*1.045</f>
        <v>4163.6732962</v>
      </c>
      <c r="J229" s="275">
        <f>I229*1.039</f>
        <v>4326.056554751799</v>
      </c>
      <c r="K229" s="275">
        <f>J229*1.048</f>
        <v>4533.7072693798855</v>
      </c>
      <c r="L229" s="210">
        <v>4.8</v>
      </c>
      <c r="M229" s="211"/>
    </row>
    <row r="230" spans="1:13" s="195" customFormat="1" ht="15">
      <c r="A230" s="17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211"/>
    </row>
    <row r="231" spans="1:13" s="195" customFormat="1" ht="15">
      <c r="A231" s="178" t="s">
        <v>226</v>
      </c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211"/>
    </row>
    <row r="232" spans="1:13" s="195" customFormat="1" ht="15">
      <c r="A232" s="177" t="s">
        <v>227</v>
      </c>
      <c r="B232" s="187"/>
      <c r="C232" s="187"/>
      <c r="D232" s="187"/>
      <c r="E232" s="187"/>
      <c r="F232" s="187"/>
      <c r="G232" s="275">
        <v>1262.48</v>
      </c>
      <c r="H232" s="275">
        <f>G232*1.052</f>
        <v>1328.12896</v>
      </c>
      <c r="I232" s="275">
        <f>H232*1.045</f>
        <v>1387.8947632</v>
      </c>
      <c r="J232" s="275">
        <f>I232*1.039</f>
        <v>1442.0226589647998</v>
      </c>
      <c r="K232" s="275">
        <f>J232*1.048</f>
        <v>1511.2397465951103</v>
      </c>
      <c r="L232" s="210">
        <v>4.8</v>
      </c>
      <c r="M232" s="211"/>
    </row>
    <row r="233" spans="1:13" s="195" customFormat="1" ht="15">
      <c r="A233" s="177" t="s">
        <v>228</v>
      </c>
      <c r="B233" s="187"/>
      <c r="C233" s="187"/>
      <c r="D233" s="187"/>
      <c r="E233" s="187"/>
      <c r="F233" s="187"/>
      <c r="G233" s="275">
        <v>2524.95</v>
      </c>
      <c r="H233" s="275">
        <f>G233*1.052</f>
        <v>2656.2473999999997</v>
      </c>
      <c r="I233" s="275">
        <f>H233*1.045</f>
        <v>2775.7785329999997</v>
      </c>
      <c r="J233" s="275">
        <f>I233*1.039</f>
        <v>2884.0338957869994</v>
      </c>
      <c r="K233" s="275">
        <f>J233*1.048</f>
        <v>3022.4675227847756</v>
      </c>
      <c r="L233" s="210">
        <v>4.8</v>
      </c>
      <c r="M233" s="211"/>
    </row>
    <row r="234" spans="1:13" s="195" customFormat="1" ht="15">
      <c r="A234" s="177" t="s">
        <v>229</v>
      </c>
      <c r="B234" s="187"/>
      <c r="C234" s="187"/>
      <c r="D234" s="187"/>
      <c r="E234" s="187"/>
      <c r="F234" s="187"/>
      <c r="G234" s="275">
        <v>3787.43</v>
      </c>
      <c r="H234" s="275">
        <f>G234*1.052</f>
        <v>3984.37636</v>
      </c>
      <c r="I234" s="275">
        <f>H234*1.045</f>
        <v>4163.6732962</v>
      </c>
      <c r="J234" s="275">
        <f>I234*1.039</f>
        <v>4326.056554751799</v>
      </c>
      <c r="K234" s="275">
        <f>J234*1.048</f>
        <v>4533.7072693798855</v>
      </c>
      <c r="L234" s="210">
        <v>4.8</v>
      </c>
      <c r="M234" s="211"/>
    </row>
    <row r="235" spans="1:13" s="195" customFormat="1" ht="15">
      <c r="A235" s="177" t="s">
        <v>230</v>
      </c>
      <c r="B235" s="187"/>
      <c r="C235" s="187"/>
      <c r="D235" s="187"/>
      <c r="E235" s="177" t="s">
        <v>232</v>
      </c>
      <c r="F235" s="187"/>
      <c r="G235" s="275">
        <v>5049.9</v>
      </c>
      <c r="H235" s="275">
        <f>G235*1.052</f>
        <v>5312.4947999999995</v>
      </c>
      <c r="I235" s="275">
        <f>H235*1.045</f>
        <v>5551.557065999999</v>
      </c>
      <c r="J235" s="275">
        <f>I235*1.039</f>
        <v>5768.067791573999</v>
      </c>
      <c r="K235" s="275">
        <f>J235*1.048</f>
        <v>6044.935045569551</v>
      </c>
      <c r="L235" s="210">
        <v>4.8</v>
      </c>
      <c r="M235" s="211"/>
    </row>
    <row r="236" spans="1:13" s="195" customFormat="1" ht="15">
      <c r="A236" s="177" t="s">
        <v>231</v>
      </c>
      <c r="B236" s="187"/>
      <c r="C236" s="187"/>
      <c r="D236" s="187"/>
      <c r="E236" s="187"/>
      <c r="F236" s="187"/>
      <c r="G236" s="275">
        <v>8837.34</v>
      </c>
      <c r="H236" s="275">
        <f>G236*1.052</f>
        <v>9296.88168</v>
      </c>
      <c r="I236" s="275">
        <f>H236*1.045</f>
        <v>9715.2413556</v>
      </c>
      <c r="J236" s="275">
        <f>I236*1.039</f>
        <v>10094.135768468399</v>
      </c>
      <c r="K236" s="275">
        <f>J236*1.048</f>
        <v>10578.654285354882</v>
      </c>
      <c r="L236" s="210">
        <v>4.8</v>
      </c>
      <c r="M236" s="211"/>
    </row>
    <row r="237" spans="1:13" s="195" customFormat="1" ht="15">
      <c r="A237" s="178" t="s">
        <v>233</v>
      </c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211"/>
    </row>
    <row r="238" spans="1:13" s="195" customFormat="1" ht="15">
      <c r="A238" s="179" t="s">
        <v>234</v>
      </c>
      <c r="B238" s="187"/>
      <c r="C238" s="187"/>
      <c r="D238" s="187"/>
      <c r="E238" s="187"/>
      <c r="F238" s="187"/>
      <c r="G238" s="275">
        <v>2524.95</v>
      </c>
      <c r="H238" s="275">
        <f>G238*1.052</f>
        <v>2656.2473999999997</v>
      </c>
      <c r="I238" s="275">
        <f>H238*1.045</f>
        <v>2775.7785329999997</v>
      </c>
      <c r="J238" s="275">
        <f>I238*1.039</f>
        <v>2884.0338957869994</v>
      </c>
      <c r="K238" s="275">
        <f>J238*1.048</f>
        <v>3022.4675227847756</v>
      </c>
      <c r="L238" s="210">
        <v>4.8</v>
      </c>
      <c r="M238" s="211"/>
    </row>
    <row r="239" spans="1:13" s="195" customFormat="1" ht="15">
      <c r="A239" s="179" t="s">
        <v>235</v>
      </c>
      <c r="B239" s="187"/>
      <c r="C239" s="187"/>
      <c r="D239" s="187"/>
      <c r="E239" s="187"/>
      <c r="F239" s="187"/>
      <c r="G239" s="275">
        <v>6312.39</v>
      </c>
      <c r="H239" s="275">
        <f>G239*1.052</f>
        <v>6640.63428</v>
      </c>
      <c r="I239" s="275">
        <f>H239*1.045</f>
        <v>6939.4628225999995</v>
      </c>
      <c r="J239" s="275">
        <f>I239*1.039</f>
        <v>7210.101872681399</v>
      </c>
      <c r="K239" s="275">
        <f>J239*1.048</f>
        <v>7556.186762570106</v>
      </c>
      <c r="L239" s="210">
        <v>4.8</v>
      </c>
      <c r="M239" s="211"/>
    </row>
    <row r="240" spans="1:13" s="195" customFormat="1" ht="15">
      <c r="A240" s="179" t="s">
        <v>236</v>
      </c>
      <c r="B240" s="187"/>
      <c r="C240" s="187"/>
      <c r="D240" s="187"/>
      <c r="E240" s="187"/>
      <c r="F240" s="187"/>
      <c r="G240" s="275">
        <v>6312.39</v>
      </c>
      <c r="H240" s="275">
        <f>G240*1.052</f>
        <v>6640.63428</v>
      </c>
      <c r="I240" s="275">
        <f>H240*1.045</f>
        <v>6939.4628225999995</v>
      </c>
      <c r="J240" s="275">
        <f>I240*1.039</f>
        <v>7210.101872681399</v>
      </c>
      <c r="K240" s="275">
        <f>J240*1.048</f>
        <v>7556.186762570106</v>
      </c>
      <c r="L240" s="210">
        <v>4.8</v>
      </c>
      <c r="M240" s="211"/>
    </row>
    <row r="241" spans="1:13" s="195" customFormat="1" ht="15">
      <c r="A241" s="179" t="s">
        <v>237</v>
      </c>
      <c r="B241" s="187"/>
      <c r="C241" s="187"/>
      <c r="D241" s="187"/>
      <c r="E241" s="187"/>
      <c r="F241" s="187"/>
      <c r="G241" s="275">
        <v>631.24</v>
      </c>
      <c r="H241" s="275">
        <f>G241*1.052</f>
        <v>664.06448</v>
      </c>
      <c r="I241" s="275">
        <f>H241*1.045</f>
        <v>693.9473816</v>
      </c>
      <c r="J241" s="275">
        <f>I241*1.039</f>
        <v>721.0113294823999</v>
      </c>
      <c r="K241" s="275">
        <f>J241*1.048</f>
        <v>755.6198732975552</v>
      </c>
      <c r="L241" s="210">
        <v>4.8</v>
      </c>
      <c r="M241" s="211"/>
    </row>
    <row r="242" spans="1:13" s="195" customFormat="1" ht="15">
      <c r="A242" s="179" t="s">
        <v>238</v>
      </c>
      <c r="B242" s="187"/>
      <c r="C242" s="187"/>
      <c r="D242" s="187"/>
      <c r="E242" s="187"/>
      <c r="F242" s="187"/>
      <c r="G242" s="275">
        <v>631.24</v>
      </c>
      <c r="H242" s="275">
        <f>G242*1.052</f>
        <v>664.06448</v>
      </c>
      <c r="I242" s="275">
        <f>H242*1.045</f>
        <v>693.9473816</v>
      </c>
      <c r="J242" s="275">
        <f>I242*1.039</f>
        <v>721.0113294823999</v>
      </c>
      <c r="K242" s="275">
        <f>J242*1.048</f>
        <v>755.6198732975552</v>
      </c>
      <c r="L242" s="210">
        <v>4.8</v>
      </c>
      <c r="M242" s="211"/>
    </row>
    <row r="243" spans="1:13" s="195" customFormat="1" ht="15">
      <c r="A243" s="181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211"/>
    </row>
    <row r="244" spans="1:13" s="195" customFormat="1" ht="15">
      <c r="A244" s="178" t="s">
        <v>239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211"/>
    </row>
    <row r="245" spans="1:13" s="195" customFormat="1" ht="15">
      <c r="A245" s="179" t="s">
        <v>234</v>
      </c>
      <c r="B245" s="187"/>
      <c r="C245" s="187"/>
      <c r="D245" s="187"/>
      <c r="E245" s="187"/>
      <c r="F245" s="187"/>
      <c r="G245" s="275">
        <v>4418.67</v>
      </c>
      <c r="H245" s="275">
        <f>G245*1.052</f>
        <v>4648.44084</v>
      </c>
      <c r="I245" s="275">
        <f>H245*1.045</f>
        <v>4857.6206778</v>
      </c>
      <c r="J245" s="275">
        <f>I245*1.039</f>
        <v>5047.0678842341995</v>
      </c>
      <c r="K245" s="275">
        <f>J245*1.048</f>
        <v>5289.327142677441</v>
      </c>
      <c r="L245" s="210">
        <v>4.8</v>
      </c>
      <c r="M245" s="211"/>
    </row>
    <row r="246" spans="1:13" s="195" customFormat="1" ht="15">
      <c r="A246" s="179" t="s">
        <v>235</v>
      </c>
      <c r="B246" s="187"/>
      <c r="C246" s="187"/>
      <c r="D246" s="187"/>
      <c r="E246" s="187"/>
      <c r="F246" s="187"/>
      <c r="G246" s="275">
        <v>8837.34</v>
      </c>
      <c r="H246" s="275">
        <f>G246*1.052</f>
        <v>9296.88168</v>
      </c>
      <c r="I246" s="275">
        <f>H246*1.045</f>
        <v>9715.2413556</v>
      </c>
      <c r="J246" s="275">
        <f>I246*1.039</f>
        <v>10094.135768468399</v>
      </c>
      <c r="K246" s="275">
        <f>J246*1.048</f>
        <v>10578.654285354882</v>
      </c>
      <c r="L246" s="210">
        <v>4.8</v>
      </c>
      <c r="M246" s="211"/>
    </row>
    <row r="247" spans="1:13" s="195" customFormat="1" ht="15">
      <c r="A247" s="179" t="s">
        <v>240</v>
      </c>
      <c r="B247" s="187"/>
      <c r="C247" s="187"/>
      <c r="D247" s="187"/>
      <c r="E247" s="187"/>
      <c r="F247" s="187"/>
      <c r="G247" s="275">
        <v>10099.82</v>
      </c>
      <c r="H247" s="275">
        <f>G247*1.052</f>
        <v>10625.01064</v>
      </c>
      <c r="I247" s="275">
        <f>H247*1.045</f>
        <v>11103.1361188</v>
      </c>
      <c r="J247" s="275">
        <f>I247*1.039</f>
        <v>11536.158427433198</v>
      </c>
      <c r="K247" s="275">
        <f>J247*1.048</f>
        <v>12089.894031949992</v>
      </c>
      <c r="L247" s="210">
        <v>4.8</v>
      </c>
      <c r="M247" s="211"/>
    </row>
    <row r="248" spans="1:13" s="195" customFormat="1" ht="15">
      <c r="A248" s="179" t="s">
        <v>237</v>
      </c>
      <c r="B248" s="187"/>
      <c r="C248" s="187"/>
      <c r="D248" s="187"/>
      <c r="E248" s="187"/>
      <c r="F248" s="187"/>
      <c r="G248" s="275">
        <v>1262.48</v>
      </c>
      <c r="H248" s="275">
        <f>G248*1.052</f>
        <v>1328.12896</v>
      </c>
      <c r="I248" s="275">
        <f>H248*1.045</f>
        <v>1387.8947632</v>
      </c>
      <c r="J248" s="275">
        <f>I248*1.039</f>
        <v>1442.0226589647998</v>
      </c>
      <c r="K248" s="275">
        <f>J248*1.048</f>
        <v>1511.2397465951103</v>
      </c>
      <c r="L248" s="210">
        <v>4.8</v>
      </c>
      <c r="M248" s="211"/>
    </row>
    <row r="249" spans="1:13" s="195" customFormat="1" ht="15">
      <c r="A249" s="179" t="s">
        <v>238</v>
      </c>
      <c r="B249" s="187"/>
      <c r="C249" s="187"/>
      <c r="D249" s="187"/>
      <c r="E249" s="187"/>
      <c r="F249" s="187"/>
      <c r="G249" s="275">
        <v>1262.48</v>
      </c>
      <c r="H249" s="275">
        <f>G249*1.052</f>
        <v>1328.12896</v>
      </c>
      <c r="I249" s="275">
        <f>H249*1.045</f>
        <v>1387.8947632</v>
      </c>
      <c r="J249" s="275">
        <f>I249*1.039</f>
        <v>1442.0226589647998</v>
      </c>
      <c r="K249" s="275">
        <f>J249*1.048</f>
        <v>1511.2397465951103</v>
      </c>
      <c r="L249" s="210">
        <v>4.8</v>
      </c>
      <c r="M249" s="211"/>
    </row>
    <row r="250" spans="1:13" s="195" customFormat="1" ht="15">
      <c r="A250" s="180" t="s">
        <v>241</v>
      </c>
      <c r="B250" s="182" t="s">
        <v>243</v>
      </c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211"/>
    </row>
    <row r="251" spans="1:13" s="195" customFormat="1" ht="15">
      <c r="A251" s="179" t="s">
        <v>242</v>
      </c>
      <c r="B251" s="182" t="s">
        <v>245</v>
      </c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211"/>
    </row>
    <row r="252" spans="1:13" s="195" customFormat="1" ht="15">
      <c r="A252" s="179" t="s">
        <v>307</v>
      </c>
      <c r="B252" s="182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211"/>
    </row>
    <row r="253" spans="1:13" s="195" customFormat="1" ht="15">
      <c r="A253" s="179" t="s">
        <v>246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211"/>
    </row>
    <row r="254" spans="1:13" s="195" customFormat="1" ht="15">
      <c r="A254" s="183" t="s">
        <v>248</v>
      </c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211"/>
    </row>
    <row r="255" spans="1:13" s="195" customFormat="1" ht="15">
      <c r="A255" s="184" t="s">
        <v>249</v>
      </c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211"/>
    </row>
    <row r="256" spans="1:13" s="195" customFormat="1" ht="15">
      <c r="A256" s="184" t="s">
        <v>250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211"/>
    </row>
    <row r="257" spans="1:13" s="195" customFormat="1" ht="15">
      <c r="A257" s="183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211"/>
    </row>
    <row r="258" spans="1:13" s="195" customFormat="1" ht="12.75">
      <c r="A258" s="287" t="s">
        <v>257</v>
      </c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11"/>
    </row>
    <row r="259" spans="1:13" s="195" customFormat="1" ht="12.75">
      <c r="A259" s="192"/>
      <c r="B259" s="192"/>
      <c r="C259" s="192"/>
      <c r="D259" s="192"/>
      <c r="E259" s="192"/>
      <c r="F259" s="192"/>
      <c r="G259" s="170" t="s">
        <v>304</v>
      </c>
      <c r="H259" s="170" t="s">
        <v>306</v>
      </c>
      <c r="I259" s="170" t="s">
        <v>311</v>
      </c>
      <c r="J259" s="170" t="s">
        <v>312</v>
      </c>
      <c r="K259" s="170" t="s">
        <v>315</v>
      </c>
      <c r="L259" s="257" t="s">
        <v>1</v>
      </c>
      <c r="M259" s="211"/>
    </row>
    <row r="260" spans="1:13" s="195" customFormat="1" ht="12.75">
      <c r="A260" s="187" t="s">
        <v>255</v>
      </c>
      <c r="B260" s="187"/>
      <c r="C260" s="187"/>
      <c r="D260" s="187"/>
      <c r="E260" s="187"/>
      <c r="F260" s="187"/>
      <c r="G260" s="276">
        <v>252.49</v>
      </c>
      <c r="H260" s="276">
        <f>G260*1.052</f>
        <v>265.61948</v>
      </c>
      <c r="I260" s="276">
        <f>H260*1.045</f>
        <v>277.5723566</v>
      </c>
      <c r="J260" s="276">
        <f>I260*1.039</f>
        <v>288.3976785074</v>
      </c>
      <c r="K260" s="276">
        <f>J260*1.048</f>
        <v>302.2407670757552</v>
      </c>
      <c r="L260" s="210">
        <v>4.8</v>
      </c>
      <c r="M260" s="211"/>
    </row>
    <row r="261" spans="1:13" s="195" customFormat="1" ht="12.75">
      <c r="A261" s="187" t="s">
        <v>256</v>
      </c>
      <c r="B261" s="187"/>
      <c r="C261" s="187"/>
      <c r="D261" s="187"/>
      <c r="E261" s="187"/>
      <c r="F261" s="187"/>
      <c r="G261" s="276">
        <v>631.24</v>
      </c>
      <c r="H261" s="276">
        <f>G261*1.052</f>
        <v>664.06448</v>
      </c>
      <c r="I261" s="276">
        <f>H261*1.045</f>
        <v>693.9473816</v>
      </c>
      <c r="J261" s="276">
        <f>I261*1.039</f>
        <v>721.0113294823999</v>
      </c>
      <c r="K261" s="276">
        <f>J261*1.048</f>
        <v>755.6198732975552</v>
      </c>
      <c r="L261" s="210">
        <v>4.8</v>
      </c>
      <c r="M261" s="211"/>
    </row>
    <row r="262" spans="1:13" s="195" customFormat="1" ht="12.75">
      <c r="A262" s="187"/>
      <c r="B262" s="187"/>
      <c r="C262" s="187"/>
      <c r="D262" s="187"/>
      <c r="E262" s="187"/>
      <c r="F262" s="187"/>
      <c r="G262" s="277"/>
      <c r="H262" s="277"/>
      <c r="I262" s="277"/>
      <c r="J262" s="277"/>
      <c r="K262" s="277"/>
      <c r="L262" s="186"/>
      <c r="M262" s="211"/>
    </row>
    <row r="263" spans="1:13" s="195" customFormat="1" ht="12.75">
      <c r="A263" s="185" t="s">
        <v>286</v>
      </c>
      <c r="B263" s="186"/>
      <c r="C263" s="187"/>
      <c r="D263" s="187"/>
      <c r="E263" s="187"/>
      <c r="F263" s="187"/>
      <c r="G263" s="170" t="s">
        <v>304</v>
      </c>
      <c r="H263" s="170" t="s">
        <v>306</v>
      </c>
      <c r="I263" s="170" t="s">
        <v>311</v>
      </c>
      <c r="J263" s="170" t="s">
        <v>312</v>
      </c>
      <c r="K263" s="170" t="s">
        <v>315</v>
      </c>
      <c r="L263" s="171" t="s">
        <v>1</v>
      </c>
      <c r="M263" s="211"/>
    </row>
    <row r="264" spans="1:13" s="195" customFormat="1" ht="12.75">
      <c r="A264" s="185" t="s">
        <v>278</v>
      </c>
      <c r="B264" s="186"/>
      <c r="C264" s="187"/>
      <c r="D264" s="187"/>
      <c r="E264" s="187"/>
      <c r="F264" s="187"/>
      <c r="G264" s="276">
        <v>1060</v>
      </c>
      <c r="H264" s="276">
        <f>G264*1.052</f>
        <v>1115.1200000000001</v>
      </c>
      <c r="I264" s="276">
        <f>H264*1.045</f>
        <v>1165.3004</v>
      </c>
      <c r="J264" s="276">
        <f aca="true" t="shared" si="42" ref="J264:J270">I264*1.039</f>
        <v>1210.7471156</v>
      </c>
      <c r="K264" s="276">
        <f>J264*1.048</f>
        <v>1268.8629771488</v>
      </c>
      <c r="L264" s="210">
        <v>4.8</v>
      </c>
      <c r="M264" s="211"/>
    </row>
    <row r="265" spans="1:13" s="195" customFormat="1" ht="12.75">
      <c r="A265" s="186" t="s">
        <v>279</v>
      </c>
      <c r="B265" s="186"/>
      <c r="C265" s="187"/>
      <c r="D265" s="187"/>
      <c r="E265" s="187"/>
      <c r="F265" s="187"/>
      <c r="G265" s="276">
        <v>2332</v>
      </c>
      <c r="H265" s="276">
        <f aca="true" t="shared" si="43" ref="H265:H270">G265*1.052</f>
        <v>2453.264</v>
      </c>
      <c r="I265" s="276">
        <f aca="true" t="shared" si="44" ref="I265:I270">H265*1.045</f>
        <v>2563.66088</v>
      </c>
      <c r="J265" s="276">
        <f t="shared" si="42"/>
        <v>2663.6436543199998</v>
      </c>
      <c r="K265" s="276">
        <f aca="true" t="shared" si="45" ref="K265:K270">J265*1.048</f>
        <v>2791.4985497273597</v>
      </c>
      <c r="L265" s="210">
        <v>4.8</v>
      </c>
      <c r="M265" s="211"/>
    </row>
    <row r="266" spans="1:13" s="195" customFormat="1" ht="12.75">
      <c r="A266" s="186" t="s">
        <v>280</v>
      </c>
      <c r="B266" s="186"/>
      <c r="C266" s="187"/>
      <c r="D266" s="187"/>
      <c r="E266" s="187"/>
      <c r="F266" s="187"/>
      <c r="G266" s="276">
        <v>4240</v>
      </c>
      <c r="H266" s="276">
        <f t="shared" si="43"/>
        <v>4460.4800000000005</v>
      </c>
      <c r="I266" s="276">
        <f t="shared" si="44"/>
        <v>4661.2016</v>
      </c>
      <c r="J266" s="276">
        <f t="shared" si="42"/>
        <v>4842.9884624</v>
      </c>
      <c r="K266" s="276">
        <f t="shared" si="45"/>
        <v>5075.4519085952</v>
      </c>
      <c r="L266" s="210">
        <v>4.8</v>
      </c>
      <c r="M266" s="211"/>
    </row>
    <row r="267" spans="1:13" s="195" customFormat="1" ht="12.75">
      <c r="A267" s="186" t="s">
        <v>281</v>
      </c>
      <c r="B267" s="186"/>
      <c r="C267" s="187"/>
      <c r="D267" s="187"/>
      <c r="E267" s="187"/>
      <c r="F267" s="187"/>
      <c r="G267" s="276">
        <v>5300</v>
      </c>
      <c r="H267" s="276">
        <f t="shared" si="43"/>
        <v>5575.6</v>
      </c>
      <c r="I267" s="276">
        <f t="shared" si="44"/>
        <v>5826.502</v>
      </c>
      <c r="J267" s="276">
        <f t="shared" si="42"/>
        <v>6053.735578</v>
      </c>
      <c r="K267" s="276">
        <f t="shared" si="45"/>
        <v>6344.314885744</v>
      </c>
      <c r="L267" s="210">
        <v>4.8</v>
      </c>
      <c r="M267" s="211"/>
    </row>
    <row r="268" spans="1:13" s="195" customFormat="1" ht="12.75">
      <c r="A268" s="186" t="s">
        <v>282</v>
      </c>
      <c r="B268" s="186"/>
      <c r="C268" s="187"/>
      <c r="D268" s="187"/>
      <c r="E268" s="187"/>
      <c r="F268" s="187"/>
      <c r="G268" s="276">
        <v>6254</v>
      </c>
      <c r="H268" s="276">
        <f t="shared" si="43"/>
        <v>6579.2080000000005</v>
      </c>
      <c r="I268" s="276">
        <f t="shared" si="44"/>
        <v>6875.27236</v>
      </c>
      <c r="J268" s="276">
        <f t="shared" si="42"/>
        <v>7143.407982039999</v>
      </c>
      <c r="K268" s="276">
        <f t="shared" si="45"/>
        <v>7486.291565177919</v>
      </c>
      <c r="L268" s="210">
        <v>4.8</v>
      </c>
      <c r="M268" s="211"/>
    </row>
    <row r="269" spans="1:13" s="195" customFormat="1" ht="12.75">
      <c r="A269" s="186" t="s">
        <v>283</v>
      </c>
      <c r="B269" s="186"/>
      <c r="C269" s="187"/>
      <c r="D269" s="187"/>
      <c r="E269" s="187"/>
      <c r="F269" s="187"/>
      <c r="G269" s="276">
        <v>7632</v>
      </c>
      <c r="H269" s="276">
        <f t="shared" si="43"/>
        <v>8028.8640000000005</v>
      </c>
      <c r="I269" s="276">
        <f t="shared" si="44"/>
        <v>8390.16288</v>
      </c>
      <c r="J269" s="276">
        <f t="shared" si="42"/>
        <v>8717.37923232</v>
      </c>
      <c r="K269" s="276">
        <f t="shared" si="45"/>
        <v>9135.81343547136</v>
      </c>
      <c r="L269" s="210">
        <v>4.8</v>
      </c>
      <c r="M269" s="211"/>
    </row>
    <row r="270" spans="1:13" s="195" customFormat="1" ht="12.75">
      <c r="A270" s="186" t="s">
        <v>284</v>
      </c>
      <c r="B270" s="186"/>
      <c r="C270" s="187"/>
      <c r="D270" s="187"/>
      <c r="E270" s="187"/>
      <c r="F270" s="187"/>
      <c r="G270" s="276">
        <v>1590</v>
      </c>
      <c r="H270" s="276">
        <f t="shared" si="43"/>
        <v>1672.68</v>
      </c>
      <c r="I270" s="276">
        <f t="shared" si="44"/>
        <v>1747.9506</v>
      </c>
      <c r="J270" s="276">
        <f t="shared" si="42"/>
        <v>1816.1206733999998</v>
      </c>
      <c r="K270" s="276">
        <f t="shared" si="45"/>
        <v>1903.2944657232</v>
      </c>
      <c r="L270" s="210">
        <v>4.8</v>
      </c>
      <c r="M270" s="211"/>
    </row>
    <row r="271" spans="1:13" s="195" customFormat="1" ht="12.75">
      <c r="A271" s="187"/>
      <c r="B271" s="187"/>
      <c r="C271" s="187"/>
      <c r="D271" s="187"/>
      <c r="E271" s="187"/>
      <c r="F271" s="187"/>
      <c r="G271" s="277"/>
      <c r="H271" s="277"/>
      <c r="I271" s="277"/>
      <c r="J271" s="277"/>
      <c r="K271" s="277"/>
      <c r="L271" s="186"/>
      <c r="M271" s="211"/>
    </row>
    <row r="272" spans="1:13" s="195" customFormat="1" ht="12.75">
      <c r="A272" s="188" t="s">
        <v>285</v>
      </c>
      <c r="B272" s="187"/>
      <c r="C272" s="187"/>
      <c r="D272" s="187"/>
      <c r="E272" s="187"/>
      <c r="F272" s="187"/>
      <c r="G272" s="277"/>
      <c r="H272" s="277"/>
      <c r="I272" s="277"/>
      <c r="J272" s="277"/>
      <c r="K272" s="277"/>
      <c r="L272" s="186"/>
      <c r="M272" s="211"/>
    </row>
    <row r="273" spans="1:13" s="195" customFormat="1" ht="12.75">
      <c r="A273" s="188" t="s">
        <v>287</v>
      </c>
      <c r="B273" s="187"/>
      <c r="C273" s="187"/>
      <c r="D273" s="187"/>
      <c r="E273" s="187"/>
      <c r="F273" s="187"/>
      <c r="G273" s="170" t="s">
        <v>304</v>
      </c>
      <c r="H273" s="170" t="s">
        <v>306</v>
      </c>
      <c r="I273" s="170" t="s">
        <v>311</v>
      </c>
      <c r="J273" s="170" t="s">
        <v>312</v>
      </c>
      <c r="K273" s="170" t="s">
        <v>315</v>
      </c>
      <c r="L273" s="171" t="s">
        <v>1</v>
      </c>
      <c r="M273" s="211"/>
    </row>
    <row r="274" spans="1:13" s="195" customFormat="1" ht="12.75">
      <c r="A274" s="187" t="s">
        <v>288</v>
      </c>
      <c r="B274" s="187"/>
      <c r="C274" s="187"/>
      <c r="D274" s="187"/>
      <c r="E274" s="187"/>
      <c r="F274" s="187"/>
      <c r="G274" s="276">
        <v>1060</v>
      </c>
      <c r="H274" s="276">
        <f>G274*1.052</f>
        <v>1115.1200000000001</v>
      </c>
      <c r="I274" s="276">
        <f>H274*1.045</f>
        <v>1165.3004</v>
      </c>
      <c r="J274" s="276">
        <f>I274*1.039</f>
        <v>1210.7471156</v>
      </c>
      <c r="K274" s="276">
        <f>J274*1.048</f>
        <v>1268.8629771488</v>
      </c>
      <c r="L274" s="210">
        <v>4.8</v>
      </c>
      <c r="M274" s="211"/>
    </row>
    <row r="275" spans="1:13" s="195" customFormat="1" ht="12.75">
      <c r="A275" s="187" t="s">
        <v>289</v>
      </c>
      <c r="B275" s="187"/>
      <c r="C275" s="187"/>
      <c r="D275" s="187"/>
      <c r="E275" s="187"/>
      <c r="F275" s="187"/>
      <c r="G275" s="276">
        <v>530</v>
      </c>
      <c r="H275" s="276">
        <f>G275*1.052</f>
        <v>557.5600000000001</v>
      </c>
      <c r="I275" s="276">
        <f>H275*1.045</f>
        <v>582.6502</v>
      </c>
      <c r="J275" s="276">
        <f>I275*1.039</f>
        <v>605.3735578</v>
      </c>
      <c r="K275" s="276">
        <f>J275*1.048</f>
        <v>634.4314885744</v>
      </c>
      <c r="L275" s="210">
        <v>4.8</v>
      </c>
      <c r="M275" s="211"/>
    </row>
    <row r="276" spans="1:13" s="195" customFormat="1" ht="12.75">
      <c r="A276" s="187"/>
      <c r="B276" s="187"/>
      <c r="C276" s="187"/>
      <c r="D276" s="187"/>
      <c r="E276" s="187"/>
      <c r="F276" s="187"/>
      <c r="G276" s="277"/>
      <c r="H276" s="277"/>
      <c r="I276" s="277"/>
      <c r="J276" s="277"/>
      <c r="K276" s="277"/>
      <c r="L276" s="210"/>
      <c r="M276" s="211"/>
    </row>
    <row r="277" spans="1:14" s="195" customFormat="1" ht="12.75">
      <c r="A277" s="188" t="s">
        <v>291</v>
      </c>
      <c r="B277" s="187"/>
      <c r="C277" s="187"/>
      <c r="D277" s="187"/>
      <c r="E277" s="187"/>
      <c r="F277" s="187"/>
      <c r="G277" s="170" t="s">
        <v>304</v>
      </c>
      <c r="H277" s="170" t="s">
        <v>306</v>
      </c>
      <c r="I277" s="170" t="s">
        <v>311</v>
      </c>
      <c r="J277" s="170" t="s">
        <v>312</v>
      </c>
      <c r="K277" s="170" t="s">
        <v>315</v>
      </c>
      <c r="L277" s="171" t="s">
        <v>1</v>
      </c>
      <c r="M277" s="211"/>
      <c r="N277" s="284"/>
    </row>
    <row r="278" spans="1:14" s="195" customFormat="1" ht="12.75">
      <c r="A278" s="187" t="s">
        <v>292</v>
      </c>
      <c r="B278" s="187"/>
      <c r="C278" s="187"/>
      <c r="D278" s="187"/>
      <c r="E278" s="187"/>
      <c r="F278" s="187"/>
      <c r="G278" s="276">
        <v>636</v>
      </c>
      <c r="H278" s="276">
        <f>G278*1.052</f>
        <v>669.072</v>
      </c>
      <c r="I278" s="276">
        <f>H278*1.045</f>
        <v>699.1802399999999</v>
      </c>
      <c r="J278" s="276">
        <f aca="true" t="shared" si="46" ref="J278:J285">I278*1.039</f>
        <v>726.4482693599998</v>
      </c>
      <c r="K278" s="276">
        <f>J278*1.048</f>
        <v>761.3177862892799</v>
      </c>
      <c r="L278" s="210">
        <v>4.8</v>
      </c>
      <c r="M278" s="211"/>
      <c r="N278" s="284"/>
    </row>
    <row r="279" spans="1:13" s="195" customFormat="1" ht="12.75">
      <c r="A279" s="187" t="s">
        <v>293</v>
      </c>
      <c r="B279" s="187"/>
      <c r="C279" s="187"/>
      <c r="D279" s="187"/>
      <c r="E279" s="187"/>
      <c r="F279" s="187"/>
      <c r="G279" s="276">
        <v>53</v>
      </c>
      <c r="H279" s="276">
        <f aca="true" t="shared" si="47" ref="H279:H285">G279*1.052</f>
        <v>55.756</v>
      </c>
      <c r="I279" s="276">
        <f aca="true" t="shared" si="48" ref="I279:I285">H279*1.045</f>
        <v>58.26502</v>
      </c>
      <c r="J279" s="276">
        <f t="shared" si="46"/>
        <v>60.53735578</v>
      </c>
      <c r="K279" s="276">
        <f aca="true" t="shared" si="49" ref="K279:K285">J279*1.048</f>
        <v>63.44314885744</v>
      </c>
      <c r="L279" s="210">
        <v>4.8</v>
      </c>
      <c r="M279" s="211"/>
    </row>
    <row r="280" spans="1:13" s="195" customFormat="1" ht="12.75">
      <c r="A280" s="187" t="s">
        <v>294</v>
      </c>
      <c r="B280" s="187"/>
      <c r="C280" s="187"/>
      <c r="D280" s="187"/>
      <c r="E280" s="187"/>
      <c r="F280" s="187"/>
      <c r="G280" s="276">
        <v>318</v>
      </c>
      <c r="H280" s="276">
        <f t="shared" si="47"/>
        <v>334.536</v>
      </c>
      <c r="I280" s="276">
        <f t="shared" si="48"/>
        <v>349.59011999999996</v>
      </c>
      <c r="J280" s="276">
        <f t="shared" si="46"/>
        <v>363.2241346799999</v>
      </c>
      <c r="K280" s="276">
        <f t="shared" si="49"/>
        <v>380.65889314463993</v>
      </c>
      <c r="L280" s="210">
        <v>4.8</v>
      </c>
      <c r="M280" s="211"/>
    </row>
    <row r="281" spans="1:13" s="195" customFormat="1" ht="12.75">
      <c r="A281" s="187" t="s">
        <v>295</v>
      </c>
      <c r="B281" s="187"/>
      <c r="C281" s="187"/>
      <c r="D281" s="187"/>
      <c r="E281" s="187"/>
      <c r="F281" s="187"/>
      <c r="G281" s="276">
        <v>318</v>
      </c>
      <c r="H281" s="276">
        <f t="shared" si="47"/>
        <v>334.536</v>
      </c>
      <c r="I281" s="276">
        <f t="shared" si="48"/>
        <v>349.59011999999996</v>
      </c>
      <c r="J281" s="276">
        <f t="shared" si="46"/>
        <v>363.2241346799999</v>
      </c>
      <c r="K281" s="276">
        <f t="shared" si="49"/>
        <v>380.65889314463993</v>
      </c>
      <c r="L281" s="210">
        <v>4.8</v>
      </c>
      <c r="M281" s="211"/>
    </row>
    <row r="282" spans="1:13" s="195" customFormat="1" ht="12.75">
      <c r="A282" s="187" t="s">
        <v>296</v>
      </c>
      <c r="B282" s="187"/>
      <c r="C282" s="187"/>
      <c r="D282" s="187"/>
      <c r="E282" s="187"/>
      <c r="F282" s="187"/>
      <c r="G282" s="276">
        <v>159</v>
      </c>
      <c r="H282" s="276">
        <f t="shared" si="47"/>
        <v>167.268</v>
      </c>
      <c r="I282" s="276">
        <f t="shared" si="48"/>
        <v>174.79505999999998</v>
      </c>
      <c r="J282" s="276">
        <f t="shared" si="46"/>
        <v>181.61206733999995</v>
      </c>
      <c r="K282" s="276">
        <f t="shared" si="49"/>
        <v>190.32944657231997</v>
      </c>
      <c r="L282" s="210">
        <v>4.8</v>
      </c>
      <c r="M282" s="211"/>
    </row>
    <row r="283" spans="1:13" s="195" customFormat="1" ht="12.75">
      <c r="A283" s="187" t="s">
        <v>297</v>
      </c>
      <c r="B283" s="187"/>
      <c r="C283" s="187"/>
      <c r="D283" s="187"/>
      <c r="E283" s="187"/>
      <c r="F283" s="187"/>
      <c r="G283" s="276">
        <v>159</v>
      </c>
      <c r="H283" s="276">
        <f t="shared" si="47"/>
        <v>167.268</v>
      </c>
      <c r="I283" s="276">
        <f t="shared" si="48"/>
        <v>174.79505999999998</v>
      </c>
      <c r="J283" s="276">
        <f t="shared" si="46"/>
        <v>181.61206733999995</v>
      </c>
      <c r="K283" s="276">
        <f t="shared" si="49"/>
        <v>190.32944657231997</v>
      </c>
      <c r="L283" s="210">
        <v>4.8</v>
      </c>
      <c r="M283" s="211"/>
    </row>
    <row r="284" spans="1:14" s="195" customFormat="1" ht="12.75">
      <c r="A284" s="187" t="s">
        <v>298</v>
      </c>
      <c r="B284" s="187"/>
      <c r="C284" s="187"/>
      <c r="D284" s="187"/>
      <c r="E284" s="187"/>
      <c r="F284" s="187"/>
      <c r="G284" s="276">
        <v>212</v>
      </c>
      <c r="H284" s="276">
        <f t="shared" si="47"/>
        <v>223.024</v>
      </c>
      <c r="I284" s="276">
        <f t="shared" si="48"/>
        <v>233.06008</v>
      </c>
      <c r="J284" s="276">
        <f t="shared" si="46"/>
        <v>242.14942312</v>
      </c>
      <c r="K284" s="276">
        <f t="shared" si="49"/>
        <v>253.77259542976</v>
      </c>
      <c r="L284" s="210">
        <v>4.8</v>
      </c>
      <c r="M284" s="211"/>
      <c r="N284" s="284"/>
    </row>
    <row r="285" spans="1:13" s="195" customFormat="1" ht="12.75">
      <c r="A285" s="187" t="s">
        <v>299</v>
      </c>
      <c r="B285" s="187"/>
      <c r="C285" s="187"/>
      <c r="D285" s="187"/>
      <c r="E285" s="187"/>
      <c r="F285" s="187"/>
      <c r="G285" s="276">
        <v>159</v>
      </c>
      <c r="H285" s="276">
        <f t="shared" si="47"/>
        <v>167.268</v>
      </c>
      <c r="I285" s="276">
        <f t="shared" si="48"/>
        <v>174.79505999999998</v>
      </c>
      <c r="J285" s="276">
        <f t="shared" si="46"/>
        <v>181.61206733999995</v>
      </c>
      <c r="K285" s="276">
        <f t="shared" si="49"/>
        <v>190.32944657231997</v>
      </c>
      <c r="L285" s="210">
        <v>4.8</v>
      </c>
      <c r="M285" s="211"/>
    </row>
    <row r="286" spans="1:14" s="195" customFormat="1" ht="12.75">
      <c r="A286" s="187"/>
      <c r="B286" s="187"/>
      <c r="C286" s="187"/>
      <c r="D286" s="187"/>
      <c r="E286" s="187"/>
      <c r="F286" s="187"/>
      <c r="G286" s="277"/>
      <c r="H286" s="277"/>
      <c r="I286" s="277"/>
      <c r="J286" s="277"/>
      <c r="K286" s="277"/>
      <c r="L286" s="186"/>
      <c r="M286" s="211"/>
      <c r="N286" s="284"/>
    </row>
    <row r="287" spans="1:13" s="195" customFormat="1" ht="12.75">
      <c r="A287" s="288" t="s">
        <v>38</v>
      </c>
      <c r="B287" s="289"/>
      <c r="C287" s="289"/>
      <c r="D287" s="289"/>
      <c r="E287" s="289"/>
      <c r="F287" s="289"/>
      <c r="G287" s="289"/>
      <c r="H287" s="289"/>
      <c r="I287" s="289"/>
      <c r="J287" s="289"/>
      <c r="K287" s="289"/>
      <c r="L287" s="290"/>
      <c r="M287" s="211"/>
    </row>
    <row r="288" spans="1:13" s="195" customFormat="1" ht="12.75">
      <c r="A288" s="187" t="s">
        <v>136</v>
      </c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211"/>
    </row>
    <row r="289" spans="1:13" s="195" customFormat="1" ht="15">
      <c r="A289" s="17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211"/>
    </row>
    <row r="290" spans="1:13" s="195" customFormat="1" ht="15">
      <c r="A290" s="17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211"/>
    </row>
    <row r="291" spans="1:13" s="195" customFormat="1" ht="12.75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211"/>
    </row>
    <row r="292" spans="1:13" s="195" customFormat="1" ht="12.75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211"/>
    </row>
    <row r="293" spans="1:13" s="195" customFormat="1" ht="12.75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211"/>
    </row>
    <row r="294" spans="1:13" s="195" customFormat="1" ht="12.75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211"/>
    </row>
    <row r="295" spans="1:13" s="195" customFormat="1" ht="12.75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211"/>
    </row>
    <row r="296" spans="1:13" s="195" customFormat="1" ht="12.75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211"/>
    </row>
    <row r="297" spans="1:13" s="195" customFormat="1" ht="12.75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211"/>
    </row>
    <row r="298" spans="1:13" s="195" customFormat="1" ht="12.75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211"/>
    </row>
    <row r="299" spans="1:13" s="195" customFormat="1" ht="12.75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211"/>
    </row>
    <row r="300" spans="1:13" s="195" customFormat="1" ht="12.75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211"/>
    </row>
    <row r="301" spans="1:13" s="195" customFormat="1" ht="12.7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211"/>
    </row>
    <row r="302" spans="1:13" s="195" customFormat="1" ht="12.75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211"/>
    </row>
    <row r="303" spans="1:13" s="195" customFormat="1" ht="12.75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211"/>
    </row>
    <row r="304" spans="1:13" s="195" customFormat="1" ht="12.75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211"/>
    </row>
    <row r="305" spans="1:13" s="195" customFormat="1" ht="12.75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211"/>
    </row>
    <row r="306" spans="1:13" s="195" customFormat="1" ht="12.75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211"/>
    </row>
    <row r="307" spans="1:13" s="195" customFormat="1" ht="12.7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211"/>
    </row>
    <row r="308" spans="1:13" s="195" customFormat="1" ht="12.7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211"/>
    </row>
    <row r="309" spans="1:13" s="195" customFormat="1" ht="12.7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211"/>
    </row>
    <row r="310" spans="1:13" s="195" customFormat="1" ht="12.75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211"/>
    </row>
    <row r="311" spans="1:13" s="195" customFormat="1" ht="12.75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211"/>
    </row>
    <row r="312" spans="1:13" s="195" customFormat="1" ht="12.75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211"/>
    </row>
  </sheetData>
  <sheetProtection/>
  <mergeCells count="3">
    <mergeCell ref="A258:L258"/>
    <mergeCell ref="A287:L287"/>
    <mergeCell ref="A11:L11"/>
  </mergeCells>
  <printOptions/>
  <pageMargins left="0.748031496062992" right="0.748031496062992" top="0.984251968503937" bottom="0.984251968503937" header="0.511811023622047" footer="0.511811023622047"/>
  <pageSetup fitToHeight="0" fitToWidth="0" horizontalDpi="200" verticalDpi="200" orientation="landscape" scale="95" r:id="rId2"/>
  <headerFooter alignWithMargins="0">
    <oddFooter>&amp;CPage &amp;P of &amp;N</oddFooter>
  </headerFooter>
  <rowBreaks count="1" manualBreakCount="1">
    <brk id="120" max="9" man="1"/>
  </rowBreaks>
  <ignoredErrors>
    <ignoredError sqref="H17:H23 H35:H43 H51:H54 H61:H66 H71:H72 H80:H92 H104:H108 H127:H129 H133:H140 H147:H154 H159:H162 H164 H167 H172:H178 H181:H187 H110:H1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76"/>
  <sheetViews>
    <sheetView zoomScalePageLayoutView="0" workbookViewId="0" topLeftCell="A22">
      <selection activeCell="G51" sqref="G51:H51"/>
    </sheetView>
  </sheetViews>
  <sheetFormatPr defaultColWidth="9.140625" defaultRowHeight="12.75"/>
  <cols>
    <col min="1" max="1" width="9.8515625" style="0" customWidth="1"/>
    <col min="2" max="2" width="11.140625" style="0" bestFit="1" customWidth="1"/>
    <col min="4" max="4" width="10.57421875" style="0" customWidth="1"/>
    <col min="5" max="5" width="11.140625" style="0" bestFit="1" customWidth="1"/>
    <col min="6" max="6" width="10.140625" style="0" bestFit="1" customWidth="1"/>
    <col min="7" max="7" width="9.421875" style="0" customWidth="1"/>
    <col min="8" max="8" width="9.8515625" style="0" customWidth="1"/>
  </cols>
  <sheetData>
    <row r="4" ht="12.75">
      <c r="B4" s="1" t="s">
        <v>96</v>
      </c>
    </row>
    <row r="6" ht="12.75">
      <c r="B6" s="4" t="s">
        <v>91</v>
      </c>
    </row>
    <row r="8" spans="2:8" ht="12.75">
      <c r="B8" t="s">
        <v>92</v>
      </c>
      <c r="C8" t="s">
        <v>93</v>
      </c>
      <c r="E8" t="s">
        <v>94</v>
      </c>
      <c r="H8" t="s">
        <v>95</v>
      </c>
    </row>
    <row r="9" spans="8:9" ht="12.75">
      <c r="H9" s="7" t="s">
        <v>98</v>
      </c>
      <c r="I9" s="4" t="s">
        <v>99</v>
      </c>
    </row>
    <row r="10" spans="2:10" ht="12.75">
      <c r="B10" s="5">
        <v>111983165</v>
      </c>
      <c r="C10" s="5">
        <v>3085437</v>
      </c>
      <c r="D10" s="5"/>
      <c r="E10" s="5">
        <v>195916</v>
      </c>
      <c r="F10" s="5"/>
      <c r="H10" s="5">
        <f>+C10-E10</f>
        <v>2889521</v>
      </c>
      <c r="I10" s="6">
        <f>+H10*1.5</f>
        <v>4334281.5</v>
      </c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6" t="s">
        <v>97</v>
      </c>
      <c r="C13" s="5"/>
      <c r="D13" s="5"/>
      <c r="E13" s="5"/>
      <c r="F13" s="5"/>
      <c r="G13" s="5"/>
      <c r="H13" s="5"/>
      <c r="I13" s="5"/>
      <c r="J13" s="5"/>
    </row>
    <row r="14" spans="2:10" ht="12.75">
      <c r="B14" s="5"/>
      <c r="C14" s="5"/>
      <c r="D14" s="5" t="s">
        <v>102</v>
      </c>
      <c r="E14" s="5" t="s">
        <v>104</v>
      </c>
      <c r="F14" s="5"/>
      <c r="G14" s="5" t="s">
        <v>106</v>
      </c>
      <c r="H14" t="s">
        <v>95</v>
      </c>
      <c r="J14" s="5"/>
    </row>
    <row r="15" spans="2:10" ht="12.75">
      <c r="B15" s="5" t="s">
        <v>100</v>
      </c>
      <c r="C15" s="5" t="s">
        <v>101</v>
      </c>
      <c r="D15" s="5" t="s">
        <v>103</v>
      </c>
      <c r="E15" s="5" t="s">
        <v>108</v>
      </c>
      <c r="F15" s="5" t="s">
        <v>105</v>
      </c>
      <c r="G15" s="5" t="s">
        <v>107</v>
      </c>
      <c r="H15" s="7" t="s">
        <v>98</v>
      </c>
      <c r="I15" s="4" t="s">
        <v>99</v>
      </c>
      <c r="J15" s="5"/>
    </row>
    <row r="16" spans="1:10" ht="12.75">
      <c r="A16" t="s">
        <v>109</v>
      </c>
      <c r="B16" s="5">
        <v>53.5</v>
      </c>
      <c r="C16" s="5">
        <v>374.43</v>
      </c>
      <c r="D16" s="5">
        <v>748.86</v>
      </c>
      <c r="E16" s="5">
        <v>267.47</v>
      </c>
      <c r="F16" s="5">
        <v>106.98</v>
      </c>
      <c r="G16" s="5">
        <v>213.96</v>
      </c>
      <c r="H16" s="5"/>
      <c r="I16" s="5"/>
      <c r="J16" s="5"/>
    </row>
    <row r="17" spans="2:10" ht="12.75">
      <c r="B17" s="5">
        <v>718</v>
      </c>
      <c r="C17" s="5">
        <v>75</v>
      </c>
      <c r="D17" s="5">
        <v>4</v>
      </c>
      <c r="E17" s="5">
        <v>21</v>
      </c>
      <c r="F17" s="5">
        <v>18</v>
      </c>
      <c r="G17" s="5">
        <v>5</v>
      </c>
      <c r="H17" s="5"/>
      <c r="I17" s="5"/>
      <c r="J17" s="5"/>
    </row>
    <row r="18" spans="1:10" ht="12.75">
      <c r="A18" t="s">
        <v>110</v>
      </c>
      <c r="B18" s="5">
        <f aca="true" t="shared" si="0" ref="B18:G18">+B17*B16</f>
        <v>38413</v>
      </c>
      <c r="C18" s="5">
        <f t="shared" si="0"/>
        <v>28082.25</v>
      </c>
      <c r="D18" s="5">
        <f t="shared" si="0"/>
        <v>2995.44</v>
      </c>
      <c r="E18" s="5">
        <f t="shared" si="0"/>
        <v>5616.870000000001</v>
      </c>
      <c r="F18" s="5">
        <f t="shared" si="0"/>
        <v>1925.64</v>
      </c>
      <c r="G18" s="5">
        <f t="shared" si="0"/>
        <v>1069.8</v>
      </c>
      <c r="H18" s="5"/>
      <c r="I18" s="5"/>
      <c r="J18" s="5"/>
    </row>
    <row r="19" spans="1:10" ht="12.75">
      <c r="A19" t="s">
        <v>111</v>
      </c>
      <c r="B19" s="5">
        <f aca="true" t="shared" si="1" ref="B19:G19">+B18*12</f>
        <v>460956</v>
      </c>
      <c r="C19" s="5">
        <f t="shared" si="1"/>
        <v>336987</v>
      </c>
      <c r="D19" s="5">
        <f t="shared" si="1"/>
        <v>35945.28</v>
      </c>
      <c r="E19" s="5">
        <f t="shared" si="1"/>
        <v>67402.44</v>
      </c>
      <c r="F19" s="5">
        <f t="shared" si="1"/>
        <v>23107.68</v>
      </c>
      <c r="G19" s="5">
        <f t="shared" si="1"/>
        <v>12837.599999999999</v>
      </c>
      <c r="H19" s="5">
        <v>531039</v>
      </c>
      <c r="I19" s="6">
        <v>937236</v>
      </c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6" t="s">
        <v>112</v>
      </c>
      <c r="C22" s="5"/>
      <c r="D22" s="5"/>
      <c r="E22" s="5"/>
      <c r="F22" s="5"/>
      <c r="G22" s="5"/>
      <c r="H22" s="5"/>
      <c r="I22" s="5"/>
      <c r="J22" s="5"/>
    </row>
    <row r="23" spans="2:10" ht="12.75">
      <c r="B23" s="6"/>
      <c r="C23" s="5"/>
      <c r="D23" s="5" t="s">
        <v>117</v>
      </c>
      <c r="E23" s="5"/>
      <c r="F23" s="5"/>
      <c r="G23" s="5"/>
      <c r="H23" s="5"/>
      <c r="I23" s="5"/>
      <c r="J23" s="5"/>
    </row>
    <row r="24" spans="1:10" ht="12.75">
      <c r="A24" t="s">
        <v>113</v>
      </c>
      <c r="B24" s="5"/>
      <c r="C24" s="5">
        <v>15</v>
      </c>
      <c r="D24" s="5">
        <v>150</v>
      </c>
      <c r="E24" s="5">
        <f>+D24*C24</f>
        <v>2250</v>
      </c>
      <c r="F24" s="5"/>
      <c r="G24" s="5"/>
      <c r="H24" s="5"/>
      <c r="I24" s="5"/>
      <c r="J24" s="5"/>
    </row>
    <row r="25" spans="1:10" ht="12.75">
      <c r="A25" t="s">
        <v>114</v>
      </c>
      <c r="B25" s="5"/>
      <c r="C25" s="5">
        <v>2</v>
      </c>
      <c r="D25" s="5"/>
      <c r="E25" s="5">
        <f>+E24*2</f>
        <v>4500</v>
      </c>
      <c r="F25" s="5"/>
      <c r="G25" s="5"/>
      <c r="H25" s="5"/>
      <c r="I25" s="5"/>
      <c r="J25" s="5"/>
    </row>
    <row r="26" spans="1:10" ht="12.75">
      <c r="A26" t="s">
        <v>115</v>
      </c>
      <c r="B26" s="5"/>
      <c r="C26" s="5">
        <v>5</v>
      </c>
      <c r="D26" s="5"/>
      <c r="E26" s="5">
        <f>+E25*5</f>
        <v>22500</v>
      </c>
      <c r="F26" s="5"/>
      <c r="G26" s="5"/>
      <c r="H26" s="5"/>
      <c r="I26" s="5"/>
      <c r="J26" s="5"/>
    </row>
    <row r="27" spans="1:10" ht="12.75">
      <c r="A27" t="s">
        <v>116</v>
      </c>
      <c r="B27" s="5"/>
      <c r="C27" s="5">
        <v>4</v>
      </c>
      <c r="D27" s="5"/>
      <c r="E27" s="5">
        <f>+E26*4</f>
        <v>90000</v>
      </c>
      <c r="F27" s="5"/>
      <c r="G27" s="5"/>
      <c r="H27" s="5"/>
      <c r="I27" s="5"/>
      <c r="J27" s="5"/>
    </row>
    <row r="28" spans="1:10" ht="12.75">
      <c r="A28" t="s">
        <v>118</v>
      </c>
      <c r="B28" s="5"/>
      <c r="C28" s="5"/>
      <c r="D28" s="5"/>
      <c r="E28" s="6">
        <f>+E27*12</f>
        <v>1080000</v>
      </c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4:10" ht="12.75">
      <c r="D30" s="6" t="s">
        <v>119</v>
      </c>
      <c r="E30" s="5"/>
      <c r="F30" s="5"/>
      <c r="G30" s="5"/>
      <c r="H30" s="5"/>
      <c r="I30" s="5"/>
      <c r="J30" s="5"/>
    </row>
    <row r="31" spans="2:10" ht="12.75">
      <c r="B31" t="s">
        <v>135</v>
      </c>
      <c r="D31" s="6" t="s">
        <v>122</v>
      </c>
      <c r="E31" s="5"/>
      <c r="F31" s="6" t="s">
        <v>123</v>
      </c>
      <c r="G31" s="5"/>
      <c r="H31" s="5"/>
      <c r="I31" s="5"/>
      <c r="J31" s="5"/>
    </row>
    <row r="32" spans="1:10" ht="12.75">
      <c r="A32" t="s">
        <v>120</v>
      </c>
      <c r="B32">
        <v>775000</v>
      </c>
      <c r="C32">
        <v>0.012</v>
      </c>
      <c r="D32" s="5">
        <f>+B32*C32</f>
        <v>9300</v>
      </c>
      <c r="E32" s="5"/>
      <c r="F32" s="5">
        <f>+D32/12</f>
        <v>775</v>
      </c>
      <c r="G32" s="5"/>
      <c r="H32" s="5"/>
      <c r="I32" s="5"/>
      <c r="J32" s="5"/>
    </row>
    <row r="33" spans="1:10" ht="12.75">
      <c r="A33" t="s">
        <v>121</v>
      </c>
      <c r="B33">
        <v>2537000</v>
      </c>
      <c r="C33">
        <v>0.012</v>
      </c>
      <c r="D33" s="5">
        <f>+B33*C33</f>
        <v>30444</v>
      </c>
      <c r="E33" s="5"/>
      <c r="F33" s="5">
        <f>+D33/12</f>
        <v>2537</v>
      </c>
      <c r="G33" s="5"/>
      <c r="H33" s="5"/>
      <c r="I33" s="5"/>
      <c r="J33" s="5"/>
    </row>
    <row r="34" spans="1:10" ht="12.75">
      <c r="A34" t="s">
        <v>72</v>
      </c>
      <c r="B34">
        <v>771000</v>
      </c>
      <c r="C34">
        <v>0.012</v>
      </c>
      <c r="D34" s="5">
        <f>+B34*C34</f>
        <v>9252</v>
      </c>
      <c r="E34" s="5"/>
      <c r="F34" s="5">
        <f>+D34/12</f>
        <v>771</v>
      </c>
      <c r="G34" s="5"/>
      <c r="H34" s="5"/>
      <c r="I34" s="5"/>
      <c r="J34" s="5"/>
    </row>
    <row r="35" spans="3:10" ht="12.75">
      <c r="C35" s="5"/>
      <c r="D35" s="5"/>
      <c r="E35" s="6">
        <f>SUM(F32:F34)</f>
        <v>4083</v>
      </c>
      <c r="F35" s="5"/>
      <c r="G35" s="5"/>
      <c r="H35" s="5"/>
      <c r="I35" s="5"/>
      <c r="J35" s="5"/>
    </row>
    <row r="36" spans="2:10" ht="12.75">
      <c r="B36" s="5"/>
      <c r="C36" s="5"/>
      <c r="D36" s="6"/>
      <c r="E36" s="5"/>
      <c r="F36" s="5"/>
      <c r="G36" s="5"/>
      <c r="H36" s="5"/>
      <c r="I36" s="5"/>
      <c r="J36" s="5"/>
    </row>
    <row r="37" spans="2:10" ht="12.75">
      <c r="B37" s="6" t="s">
        <v>133</v>
      </c>
      <c r="C37" s="5"/>
      <c r="D37" s="6">
        <v>540000</v>
      </c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6" t="s">
        <v>124</v>
      </c>
      <c r="C39" s="8"/>
      <c r="D39" s="8">
        <f>+E35+E28+I19+I10+D37</f>
        <v>6895600.5</v>
      </c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 t="s">
        <v>125</v>
      </c>
      <c r="C41" s="5"/>
      <c r="D41" s="5">
        <v>26571000</v>
      </c>
      <c r="E41" s="5">
        <v>329906000</v>
      </c>
      <c r="F41" s="5">
        <v>40560000</v>
      </c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 t="s">
        <v>126</v>
      </c>
      <c r="C43" s="5"/>
      <c r="D43" s="5">
        <v>750000</v>
      </c>
      <c r="E43" s="5">
        <v>1000000</v>
      </c>
      <c r="F43" s="5">
        <v>1000000</v>
      </c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 t="s">
        <v>127</v>
      </c>
      <c r="C45" s="5"/>
      <c r="D45" s="5">
        <v>250000</v>
      </c>
      <c r="E45" s="5">
        <v>750000</v>
      </c>
      <c r="F45" s="5">
        <v>1000000</v>
      </c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 t="s">
        <v>132</v>
      </c>
      <c r="C47" s="5"/>
      <c r="D47" s="5">
        <v>600000</v>
      </c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t="s">
        <v>129</v>
      </c>
      <c r="B49" s="5"/>
      <c r="C49" s="5"/>
      <c r="D49" s="6">
        <f>+D39+D41+D43+D45+D47</f>
        <v>35066600.5</v>
      </c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 t="s">
        <v>128</v>
      </c>
      <c r="C51" s="5"/>
      <c r="D51" s="5">
        <v>10699000</v>
      </c>
      <c r="E51" s="5">
        <v>14115000</v>
      </c>
      <c r="F51" s="5">
        <v>15939000</v>
      </c>
      <c r="G51" s="5" t="s">
        <v>2</v>
      </c>
      <c r="H51" s="5"/>
      <c r="I51" s="5"/>
      <c r="J51" s="5"/>
    </row>
    <row r="52" spans="1:10" ht="12.75">
      <c r="A52" t="s">
        <v>130</v>
      </c>
      <c r="B52" s="5"/>
      <c r="C52" s="5"/>
      <c r="D52" s="6">
        <f>+D51</f>
        <v>10699000</v>
      </c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4" t="s">
        <v>131</v>
      </c>
      <c r="B54" s="6"/>
      <c r="C54" s="6"/>
      <c r="D54" s="6">
        <f>+D49+D52</f>
        <v>45765600.5</v>
      </c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2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2.7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2.7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2.7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2.7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2.7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2.7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2.7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2.7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2.7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2.7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2.7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2.7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2.7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2.7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2.7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2.7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2.7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2.7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2.7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2.7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2.7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2.7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2.7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2.7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2.7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2.7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2.7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2.7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2.7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2.7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2.7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2.7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2.7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2.7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2.7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2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2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2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2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2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2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2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2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2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2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2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2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2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2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2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2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2.7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2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2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2.7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2.7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2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2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2.7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2.7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2.7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2.7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2.7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2.7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2.7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2.7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2.7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2.7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2.7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2.7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2.7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2.7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2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2.7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2.7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2.7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2.7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2.7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2.7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2.7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2.7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2.7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2.7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2.7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2.7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2.7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2.7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2.7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2.7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2.7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2.7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2.7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2.7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2.7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2.7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2.7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2.7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2.7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2.7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2.7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2.7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2.7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2.7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2.7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2.7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2.7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2.7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2.7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2.7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2.7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2.7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2.7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2.7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2.7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2.7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2.7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2.7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2.7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2.7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2.7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2.7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2.7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2.7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2.7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2.7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2.7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2.7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2.7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2.7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2.7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2.7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2.7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2.7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2.7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2.7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2.7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2.7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2.7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2.7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2.7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2.7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2.7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2.7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2.7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2.7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2.7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2.7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2.7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2.7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2.7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2.7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2.7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2.7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2.7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2.7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2.7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2.7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2.7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2.7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2.7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2.7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2.7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2.7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2.7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2.7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2.7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2.7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2.7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2.7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2.7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2.7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2.7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2.7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2.7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2.7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2.7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2.7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2.7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2.7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2.7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2.7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2.7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2.7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2.7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2.7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2.7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2.7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2.7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2.7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2.7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2.7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2.7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2.7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2.7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2.7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2.7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2.7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2.7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2.7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2.7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2.7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2.7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2.7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2.7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2.7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2.7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2.7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2.7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2.7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2.7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2.7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2.7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2.7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2.7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2.7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2.7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2.7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2.7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2.7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2.7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2.7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2.7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2.7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2.7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2.7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2.7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2.7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2.7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2.7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2.7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12.75">
      <c r="B366" s="5"/>
      <c r="C366" s="5"/>
      <c r="D366" s="5"/>
      <c r="E366" s="5"/>
      <c r="F366" s="5"/>
      <c r="G366" s="5"/>
      <c r="H366" s="5"/>
      <c r="I366" s="5"/>
      <c r="J366" s="5"/>
    </row>
    <row r="367" spans="2:10" ht="12.75">
      <c r="B367" s="5"/>
      <c r="C367" s="5"/>
      <c r="D367" s="5"/>
      <c r="E367" s="5"/>
      <c r="F367" s="5"/>
      <c r="G367" s="5"/>
      <c r="H367" s="5"/>
      <c r="I367" s="5"/>
      <c r="J367" s="5"/>
    </row>
    <row r="368" spans="2:10" ht="12.75">
      <c r="B368" s="5"/>
      <c r="C368" s="5"/>
      <c r="D368" s="5"/>
      <c r="E368" s="5"/>
      <c r="F368" s="5"/>
      <c r="G368" s="5"/>
      <c r="H368" s="5"/>
      <c r="I368" s="5"/>
      <c r="J368" s="5"/>
    </row>
    <row r="369" spans="2:10" ht="12.75">
      <c r="B369" s="5"/>
      <c r="C369" s="5"/>
      <c r="D369" s="5"/>
      <c r="E369" s="5"/>
      <c r="F369" s="5"/>
      <c r="G369" s="5"/>
      <c r="H369" s="5"/>
      <c r="I369" s="5"/>
      <c r="J369" s="5"/>
    </row>
    <row r="370" spans="2:10" ht="12.75">
      <c r="B370" s="5"/>
      <c r="C370" s="5"/>
      <c r="D370" s="5"/>
      <c r="E370" s="5"/>
      <c r="F370" s="5"/>
      <c r="G370" s="5"/>
      <c r="H370" s="5"/>
      <c r="I370" s="5"/>
      <c r="J370" s="5"/>
    </row>
    <row r="371" spans="2:10" ht="12.75">
      <c r="B371" s="5"/>
      <c r="C371" s="5"/>
      <c r="D371" s="5"/>
      <c r="E371" s="5"/>
      <c r="F371" s="5"/>
      <c r="G371" s="5"/>
      <c r="H371" s="5"/>
      <c r="I371" s="5"/>
      <c r="J371" s="5"/>
    </row>
    <row r="372" spans="2:10" ht="12.75">
      <c r="B372" s="5"/>
      <c r="C372" s="5"/>
      <c r="D372" s="5"/>
      <c r="E372" s="5"/>
      <c r="F372" s="5"/>
      <c r="G372" s="5"/>
      <c r="H372" s="5"/>
      <c r="I372" s="5"/>
      <c r="J372" s="5"/>
    </row>
    <row r="373" spans="2:10" ht="12.75">
      <c r="B373" s="5"/>
      <c r="C373" s="5"/>
      <c r="D373" s="5"/>
      <c r="E373" s="5"/>
      <c r="F373" s="5"/>
      <c r="G373" s="5"/>
      <c r="H373" s="5"/>
      <c r="I373" s="5"/>
      <c r="J373" s="5"/>
    </row>
    <row r="374" spans="2:10" ht="12.75">
      <c r="B374" s="5"/>
      <c r="C374" s="5"/>
      <c r="D374" s="5"/>
      <c r="E374" s="5"/>
      <c r="F374" s="5"/>
      <c r="G374" s="5"/>
      <c r="H374" s="5"/>
      <c r="I374" s="5"/>
      <c r="J374" s="5"/>
    </row>
    <row r="375" spans="2:10" ht="12.75">
      <c r="B375" s="5"/>
      <c r="C375" s="5"/>
      <c r="D375" s="5"/>
      <c r="E375" s="5"/>
      <c r="F375" s="5"/>
      <c r="G375" s="5"/>
      <c r="H375" s="5"/>
      <c r="I375" s="5"/>
      <c r="J375" s="5"/>
    </row>
    <row r="376" spans="2:10" ht="12.75">
      <c r="B376" s="5"/>
      <c r="C376" s="5"/>
      <c r="D376" s="5"/>
      <c r="E376" s="5"/>
      <c r="F376" s="5"/>
      <c r="G376" s="5"/>
      <c r="H376" s="5"/>
      <c r="I376" s="5"/>
      <c r="J37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1">
      <selection activeCell="G37" sqref="G37:H37"/>
    </sheetView>
  </sheetViews>
  <sheetFormatPr defaultColWidth="9.140625" defaultRowHeight="12.75"/>
  <cols>
    <col min="1" max="1" width="45.28125" style="0" customWidth="1"/>
    <col min="2" max="2" width="15.00390625" style="0" customWidth="1"/>
    <col min="3" max="3" width="6.28125" style="0" hidden="1" customWidth="1"/>
    <col min="4" max="6" width="0" style="0" hidden="1" customWidth="1"/>
    <col min="7" max="7" width="9.28125" style="0" bestFit="1" customWidth="1"/>
    <col min="9" max="9" width="9.28125" style="0" customWidth="1"/>
    <col min="11" max="11" width="11.28125" style="0" bestFit="1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ht="12.75">
      <c r="A2" s="295"/>
      <c r="B2" s="295"/>
      <c r="C2" s="295"/>
      <c r="D2" s="295"/>
      <c r="E2" s="295"/>
      <c r="F2" s="295"/>
      <c r="G2" s="295"/>
      <c r="H2" s="295"/>
      <c r="I2" s="295"/>
    </row>
    <row r="3" spans="1:9" ht="12.75">
      <c r="A3" s="295"/>
      <c r="B3" s="295"/>
      <c r="C3" s="295"/>
      <c r="D3" s="295"/>
      <c r="E3" s="295"/>
      <c r="F3" s="295"/>
      <c r="G3" s="295"/>
      <c r="H3" s="295"/>
      <c r="I3" s="295"/>
    </row>
    <row r="4" spans="1:9" ht="12.75">
      <c r="A4" s="12"/>
      <c r="B4" s="13"/>
      <c r="C4" s="13"/>
      <c r="D4" s="13"/>
      <c r="E4" s="11"/>
      <c r="F4" s="11"/>
      <c r="G4" s="11"/>
      <c r="H4" s="11"/>
      <c r="I4" s="11"/>
    </row>
    <row r="5" spans="1:9" ht="12.75">
      <c r="A5" s="11"/>
      <c r="B5" s="11"/>
      <c r="C5" s="14"/>
      <c r="D5" s="14"/>
      <c r="E5" s="11"/>
      <c r="F5" s="11"/>
      <c r="G5" s="11"/>
      <c r="H5" s="11"/>
      <c r="I5" s="11"/>
    </row>
    <row r="6" spans="1:9" ht="12.75">
      <c r="A6" s="11"/>
      <c r="B6" s="11"/>
      <c r="C6" s="11"/>
      <c r="D6" s="14"/>
      <c r="E6" s="11"/>
      <c r="F6" s="11"/>
      <c r="G6" s="11"/>
      <c r="H6" s="11"/>
      <c r="I6" s="11"/>
    </row>
    <row r="7" spans="1:9" ht="12.75">
      <c r="A7" s="11"/>
      <c r="B7" s="11"/>
      <c r="C7" s="11"/>
      <c r="D7" s="14"/>
      <c r="E7" s="11"/>
      <c r="F7" s="11"/>
      <c r="G7" s="11"/>
      <c r="H7" s="11"/>
      <c r="I7" s="11"/>
    </row>
    <row r="8" spans="1:11" ht="12.75">
      <c r="A8" s="296"/>
      <c r="B8" s="296"/>
      <c r="C8" s="296"/>
      <c r="D8" s="296"/>
      <c r="E8" s="296"/>
      <c r="F8" s="296"/>
      <c r="G8" s="296"/>
      <c r="H8" s="296"/>
      <c r="I8" s="296"/>
      <c r="J8" s="92"/>
      <c r="K8" s="92"/>
    </row>
    <row r="9" spans="1:9" ht="12.75">
      <c r="A9" s="15"/>
      <c r="B9" s="13"/>
      <c r="C9" s="11"/>
      <c r="D9" s="16"/>
      <c r="E9" s="11"/>
      <c r="F9" s="11"/>
      <c r="G9" s="11"/>
      <c r="H9" s="11"/>
      <c r="I9" s="11"/>
    </row>
    <row r="10" spans="1:9" ht="18">
      <c r="A10" s="93"/>
      <c r="B10" s="11"/>
      <c r="C10" s="11"/>
      <c r="D10" s="14"/>
      <c r="E10" s="11"/>
      <c r="F10" s="11"/>
      <c r="G10" s="11"/>
      <c r="H10" s="11"/>
      <c r="I10" s="11"/>
    </row>
    <row r="11" spans="1:9" ht="18">
      <c r="A11" s="93"/>
      <c r="B11" s="11"/>
      <c r="C11" s="11"/>
      <c r="D11" s="14"/>
      <c r="E11" s="11"/>
      <c r="F11" s="11"/>
      <c r="G11" s="11"/>
      <c r="H11" s="11"/>
      <c r="I11" s="11"/>
    </row>
    <row r="12" spans="1:9" ht="15">
      <c r="A12" s="95"/>
      <c r="B12" s="11"/>
      <c r="C12" s="11"/>
      <c r="D12" s="14"/>
      <c r="E12" s="11"/>
      <c r="F12" s="11"/>
      <c r="G12" s="11"/>
      <c r="H12" s="11"/>
      <c r="I12" s="11"/>
    </row>
    <row r="13" spans="1:9" ht="18">
      <c r="A13" s="93" t="s">
        <v>148</v>
      </c>
      <c r="B13" s="11"/>
      <c r="C13" s="11"/>
      <c r="D13" s="14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9" t="s">
        <v>0</v>
      </c>
      <c r="E14" s="19" t="s">
        <v>0</v>
      </c>
      <c r="F14" s="20" t="s">
        <v>0</v>
      </c>
      <c r="G14" s="116" t="s">
        <v>258</v>
      </c>
      <c r="H14" s="116" t="s">
        <v>272</v>
      </c>
      <c r="I14" s="11"/>
    </row>
    <row r="15" spans="1:9" ht="12.75">
      <c r="A15" s="21" t="s">
        <v>3</v>
      </c>
      <c r="B15" s="21"/>
      <c r="C15" s="11"/>
      <c r="D15" s="22"/>
      <c r="E15" s="22"/>
      <c r="F15" s="23"/>
      <c r="G15" s="117" t="s">
        <v>0</v>
      </c>
      <c r="H15" s="117" t="s">
        <v>0</v>
      </c>
      <c r="I15" s="13" t="s">
        <v>1</v>
      </c>
    </row>
    <row r="16" spans="1:11" ht="15">
      <c r="A16" s="24" t="s">
        <v>55</v>
      </c>
      <c r="B16" s="25"/>
      <c r="C16" s="11"/>
      <c r="D16" s="26">
        <v>135</v>
      </c>
      <c r="E16" s="27">
        <v>53.49</v>
      </c>
      <c r="F16" s="28"/>
      <c r="G16" s="120">
        <v>84.8</v>
      </c>
      <c r="H16" s="120">
        <f aca="true" t="shared" si="0" ref="H16:H21">G16*1.06</f>
        <v>89.888</v>
      </c>
      <c r="I16" s="123">
        <v>6</v>
      </c>
      <c r="K16" s="10"/>
    </row>
    <row r="17" spans="1:10" ht="15">
      <c r="A17" s="24" t="s">
        <v>60</v>
      </c>
      <c r="B17" s="25"/>
      <c r="C17" s="11"/>
      <c r="D17" s="26">
        <v>275</v>
      </c>
      <c r="E17" s="27">
        <v>374.43</v>
      </c>
      <c r="F17" s="28">
        <f>+E17+(E17*0.05)</f>
        <v>393.1515</v>
      </c>
      <c r="G17" s="120">
        <v>591.48</v>
      </c>
      <c r="H17" s="120">
        <f t="shared" si="0"/>
        <v>626.9688000000001</v>
      </c>
      <c r="I17" s="123">
        <v>6</v>
      </c>
      <c r="J17" s="2"/>
    </row>
    <row r="18" spans="1:9" ht="15">
      <c r="A18" s="24" t="s">
        <v>58</v>
      </c>
      <c r="B18" s="30"/>
      <c r="C18" s="11"/>
      <c r="D18" s="26">
        <v>275</v>
      </c>
      <c r="E18" s="27">
        <f>374.43*2</f>
        <v>748.86</v>
      </c>
      <c r="F18" s="28">
        <f>+E18+(E18*0.05)</f>
        <v>786.303</v>
      </c>
      <c r="G18" s="120">
        <v>1182.3</v>
      </c>
      <c r="H18" s="120">
        <f t="shared" si="0"/>
        <v>1253.238</v>
      </c>
      <c r="I18" s="123">
        <v>6</v>
      </c>
    </row>
    <row r="19" spans="1:9" ht="15">
      <c r="A19" s="31" t="s">
        <v>56</v>
      </c>
      <c r="B19" s="30"/>
      <c r="C19" s="11"/>
      <c r="D19" s="26">
        <v>275</v>
      </c>
      <c r="E19" s="27">
        <v>267.47</v>
      </c>
      <c r="F19" s="28">
        <f>+E19+(E19*0.05)</f>
        <v>280.8435</v>
      </c>
      <c r="G19" s="120">
        <v>422.29</v>
      </c>
      <c r="H19" s="120">
        <f t="shared" si="0"/>
        <v>447.6274</v>
      </c>
      <c r="I19" s="123">
        <v>6</v>
      </c>
    </row>
    <row r="20" spans="1:9" ht="15">
      <c r="A20" s="32" t="s">
        <v>57</v>
      </c>
      <c r="B20" s="33"/>
      <c r="C20" s="11"/>
      <c r="D20" s="26">
        <v>275</v>
      </c>
      <c r="E20" s="27">
        <v>106.98</v>
      </c>
      <c r="F20" s="28">
        <f>+E20+(E20*0.05)</f>
        <v>112.32900000000001</v>
      </c>
      <c r="G20" s="120">
        <v>168.89</v>
      </c>
      <c r="H20" s="120">
        <f t="shared" si="0"/>
        <v>179.02339999999998</v>
      </c>
      <c r="I20" s="123">
        <v>6</v>
      </c>
    </row>
    <row r="21" spans="1:9" ht="15">
      <c r="A21" s="32" t="s">
        <v>59</v>
      </c>
      <c r="B21" s="33"/>
      <c r="C21" s="11"/>
      <c r="D21" s="26">
        <v>275</v>
      </c>
      <c r="E21" s="27">
        <f>106.98*2</f>
        <v>213.96</v>
      </c>
      <c r="F21" s="28">
        <f>+E21+(E21*0.05)</f>
        <v>224.65800000000002</v>
      </c>
      <c r="G21" s="120">
        <v>337.8</v>
      </c>
      <c r="H21" s="120">
        <f t="shared" si="0"/>
        <v>358.06800000000004</v>
      </c>
      <c r="I21" s="123">
        <v>6</v>
      </c>
    </row>
    <row r="22" spans="1:9" ht="12.75">
      <c r="A22" s="292" t="s">
        <v>4</v>
      </c>
      <c r="B22" s="293"/>
      <c r="C22" s="293"/>
      <c r="D22" s="293"/>
      <c r="E22" s="293"/>
      <c r="F22" s="293"/>
      <c r="G22" s="293"/>
      <c r="H22" s="293"/>
      <c r="I22" s="294"/>
    </row>
    <row r="23" spans="1:9" ht="12.75">
      <c r="A23" s="15"/>
      <c r="B23" s="13"/>
      <c r="C23" s="11"/>
      <c r="D23" s="16"/>
      <c r="E23" s="11"/>
      <c r="F23" s="11"/>
      <c r="G23" s="11"/>
      <c r="H23" s="11"/>
      <c r="I23" s="11"/>
    </row>
    <row r="24" spans="1:9" ht="12.75">
      <c r="A24" s="11" t="s">
        <v>53</v>
      </c>
      <c r="B24" s="11"/>
      <c r="C24" s="11"/>
      <c r="D24" s="14"/>
      <c r="E24" s="11"/>
      <c r="F24" s="11"/>
      <c r="G24" s="11"/>
      <c r="H24" s="11"/>
      <c r="I24" s="11"/>
    </row>
    <row r="25" spans="1:9" ht="12.75">
      <c r="A25" s="11" t="s">
        <v>5</v>
      </c>
      <c r="B25" s="11"/>
      <c r="C25" s="11"/>
      <c r="D25" s="14"/>
      <c r="E25" s="11"/>
      <c r="F25" s="11"/>
      <c r="G25" s="11"/>
      <c r="H25" s="11"/>
      <c r="I25" s="11"/>
    </row>
    <row r="26" spans="1:9" ht="12.75">
      <c r="A26" s="11" t="s">
        <v>2</v>
      </c>
      <c r="B26" s="11"/>
      <c r="C26" s="11"/>
      <c r="D26" s="14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7" t="s">
        <v>47</v>
      </c>
      <c r="E27" s="17" t="s">
        <v>54</v>
      </c>
      <c r="F27" s="37" t="s">
        <v>134</v>
      </c>
      <c r="G27" s="116" t="s">
        <v>258</v>
      </c>
      <c r="H27" s="116" t="s">
        <v>272</v>
      </c>
      <c r="I27" s="121"/>
    </row>
    <row r="28" spans="1:9" ht="12.75">
      <c r="A28" s="38" t="s">
        <v>68</v>
      </c>
      <c r="B28" s="11"/>
      <c r="C28" s="11"/>
      <c r="D28" s="19" t="s">
        <v>0</v>
      </c>
      <c r="E28" s="19" t="s">
        <v>0</v>
      </c>
      <c r="F28" s="39" t="s">
        <v>0</v>
      </c>
      <c r="G28" s="117" t="s">
        <v>0</v>
      </c>
      <c r="H28" s="117" t="s">
        <v>0</v>
      </c>
      <c r="I28" s="121"/>
    </row>
    <row r="29" spans="1:9" ht="12.75">
      <c r="A29" s="11"/>
      <c r="B29" s="11"/>
      <c r="C29" s="11"/>
      <c r="D29" s="22"/>
      <c r="E29" s="22"/>
      <c r="F29" s="40"/>
      <c r="G29" s="118"/>
      <c r="H29" s="118"/>
      <c r="I29" s="121" t="s">
        <v>62</v>
      </c>
    </row>
    <row r="30" spans="1:9" ht="15">
      <c r="A30" s="24" t="s">
        <v>45</v>
      </c>
      <c r="B30" s="25"/>
      <c r="C30" s="11"/>
      <c r="D30" s="105">
        <v>0.03</v>
      </c>
      <c r="E30" s="105">
        <v>0.03</v>
      </c>
      <c r="F30" s="50">
        <v>0.05</v>
      </c>
      <c r="G30" s="122" t="e">
        <f>Tariffs!#REF!</f>
        <v>#REF!</v>
      </c>
      <c r="H30" s="122" t="e">
        <f>G30*1.06</f>
        <v>#REF!</v>
      </c>
      <c r="I30" s="123">
        <v>6</v>
      </c>
    </row>
    <row r="31" spans="1:9" ht="15">
      <c r="A31" s="24" t="s">
        <v>64</v>
      </c>
      <c r="B31" s="25"/>
      <c r="C31" s="11"/>
      <c r="D31" s="105">
        <v>0.03</v>
      </c>
      <c r="E31" s="105">
        <v>0.03</v>
      </c>
      <c r="F31" s="50">
        <v>0.007</v>
      </c>
      <c r="G31" s="122" t="e">
        <f>Tariffs!#REF!</f>
        <v>#REF!</v>
      </c>
      <c r="H31" s="143" t="e">
        <f>G31*1.06</f>
        <v>#REF!</v>
      </c>
      <c r="I31" s="123">
        <v>6</v>
      </c>
    </row>
    <row r="32" spans="1:9" ht="15">
      <c r="A32" s="31" t="s">
        <v>46</v>
      </c>
      <c r="B32" s="30"/>
      <c r="C32" s="11"/>
      <c r="D32" s="105">
        <v>0.03</v>
      </c>
      <c r="E32" s="105">
        <v>0.03</v>
      </c>
      <c r="F32" s="50">
        <v>0.02</v>
      </c>
      <c r="G32" s="122">
        <v>0.014</v>
      </c>
      <c r="H32" s="122">
        <f>G32*1.06</f>
        <v>0.01484</v>
      </c>
      <c r="I32" s="123">
        <v>6</v>
      </c>
    </row>
    <row r="33" spans="1:9" ht="15">
      <c r="A33" s="32" t="s">
        <v>69</v>
      </c>
      <c r="B33" s="33"/>
      <c r="C33" s="11"/>
      <c r="D33" s="105">
        <v>0.03</v>
      </c>
      <c r="E33" s="105">
        <v>0.03</v>
      </c>
      <c r="F33" s="50">
        <v>0.01</v>
      </c>
      <c r="G33" s="122">
        <v>0.038</v>
      </c>
      <c r="H33" s="122">
        <v>0.015</v>
      </c>
      <c r="I33" s="123">
        <v>6</v>
      </c>
    </row>
    <row r="34" spans="1:9" ht="15">
      <c r="A34" s="24" t="s">
        <v>51</v>
      </c>
      <c r="B34" s="25"/>
      <c r="C34" s="11"/>
      <c r="D34" s="105"/>
      <c r="E34" s="105"/>
      <c r="F34" s="50">
        <v>0.01</v>
      </c>
      <c r="G34" s="122" t="e">
        <f>Tariffs!#REF!</f>
        <v>#REF!</v>
      </c>
      <c r="H34" s="122" t="e">
        <f>G34*1.06</f>
        <v>#REF!</v>
      </c>
      <c r="I34" s="123">
        <v>6</v>
      </c>
    </row>
    <row r="35" spans="1:9" ht="15">
      <c r="A35" s="56"/>
      <c r="B35" s="56"/>
      <c r="C35" s="11"/>
      <c r="D35" s="153"/>
      <c r="E35" s="153"/>
      <c r="F35" s="154"/>
      <c r="G35" s="155"/>
      <c r="H35" s="155"/>
      <c r="I35" s="156"/>
    </row>
    <row r="36" spans="1:9" ht="12.75">
      <c r="A36" s="297" t="s">
        <v>6</v>
      </c>
      <c r="B36" s="297"/>
      <c r="C36" s="11"/>
      <c r="D36" s="11"/>
      <c r="E36" s="51"/>
      <c r="F36" s="52"/>
      <c r="G36" s="121"/>
      <c r="H36" s="121"/>
      <c r="I36" s="11"/>
    </row>
    <row r="37" spans="1:9" ht="12.75">
      <c r="A37" s="11"/>
      <c r="B37" s="11"/>
      <c r="C37" s="11"/>
      <c r="D37" s="11"/>
      <c r="E37" s="17" t="s">
        <v>54</v>
      </c>
      <c r="F37" s="37" t="s">
        <v>134</v>
      </c>
      <c r="G37" s="116" t="s">
        <v>258</v>
      </c>
      <c r="H37" s="116" t="s">
        <v>272</v>
      </c>
      <c r="I37" s="11"/>
    </row>
    <row r="38" spans="1:9" ht="15">
      <c r="A38" s="32" t="s">
        <v>139</v>
      </c>
      <c r="B38" s="33"/>
      <c r="C38" s="11"/>
      <c r="D38" s="11"/>
      <c r="E38" s="53"/>
      <c r="F38" s="54">
        <v>0.3</v>
      </c>
      <c r="G38" s="128">
        <v>0.3</v>
      </c>
      <c r="H38" s="128">
        <v>0.3</v>
      </c>
      <c r="I38" s="29" t="e">
        <f>(#REF!-F38)/F38*100</f>
        <v>#REF!</v>
      </c>
    </row>
    <row r="39" spans="1:9" ht="15">
      <c r="A39" s="32" t="s">
        <v>44</v>
      </c>
      <c r="B39" s="33"/>
      <c r="C39" s="11"/>
      <c r="D39" s="11"/>
      <c r="E39" s="53"/>
      <c r="F39" s="54">
        <v>0.5</v>
      </c>
      <c r="G39" s="128">
        <v>0.5</v>
      </c>
      <c r="H39" s="128">
        <v>0.5</v>
      </c>
      <c r="I39" s="29" t="e">
        <f>(#REF!-F39)/F39*100</f>
        <v>#REF!</v>
      </c>
    </row>
    <row r="40" spans="1:9" ht="15">
      <c r="A40" s="32" t="s">
        <v>43</v>
      </c>
      <c r="B40" s="33"/>
      <c r="C40" s="11"/>
      <c r="D40" s="11"/>
      <c r="E40" s="53">
        <v>1</v>
      </c>
      <c r="F40" s="54">
        <v>1</v>
      </c>
      <c r="G40" s="128">
        <v>1</v>
      </c>
      <c r="H40" s="128">
        <v>1</v>
      </c>
      <c r="I40" s="29" t="e">
        <f>(#REF!-F40)/F40*100</f>
        <v>#REF!</v>
      </c>
    </row>
    <row r="41" spans="1:9" ht="15">
      <c r="A41" s="32" t="s">
        <v>138</v>
      </c>
      <c r="B41" s="33"/>
      <c r="C41" s="11"/>
      <c r="D41" s="11"/>
      <c r="E41" s="53"/>
      <c r="F41" s="54">
        <v>0.75</v>
      </c>
      <c r="G41" s="128">
        <v>0.25</v>
      </c>
      <c r="H41" s="128">
        <v>0.25</v>
      </c>
      <c r="I41" s="29">
        <v>0</v>
      </c>
    </row>
    <row r="42" spans="1:9" ht="12.75">
      <c r="A42" s="55" t="s">
        <v>48</v>
      </c>
      <c r="B42" s="56"/>
      <c r="C42" s="11"/>
      <c r="D42" s="11"/>
      <c r="E42" s="57"/>
      <c r="F42" s="104"/>
      <c r="G42" s="104"/>
      <c r="H42" s="104"/>
      <c r="I42" s="11"/>
    </row>
    <row r="43" spans="1:9" ht="12.75">
      <c r="A43" s="11"/>
      <c r="B43" s="11"/>
      <c r="C43" s="11"/>
      <c r="D43" s="11"/>
      <c r="E43" s="5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">
      <c r="A45" s="21" t="s">
        <v>254</v>
      </c>
      <c r="F45" s="109" t="s">
        <v>160</v>
      </c>
      <c r="G45" s="116" t="s">
        <v>154</v>
      </c>
      <c r="H45" s="116" t="s">
        <v>258</v>
      </c>
      <c r="I45" s="132"/>
    </row>
    <row r="46" spans="1:9" ht="15">
      <c r="A46" s="108" t="s">
        <v>159</v>
      </c>
      <c r="F46" s="109" t="s">
        <v>162</v>
      </c>
      <c r="G46" s="131">
        <v>1000</v>
      </c>
      <c r="H46" s="131">
        <f>G46*1.06</f>
        <v>1060</v>
      </c>
      <c r="I46" s="123">
        <v>6</v>
      </c>
    </row>
    <row r="47" spans="1:9" ht="15">
      <c r="A47" s="111" t="s">
        <v>173</v>
      </c>
      <c r="F47" s="109" t="s">
        <v>174</v>
      </c>
      <c r="G47" s="131">
        <v>800</v>
      </c>
      <c r="H47" s="131">
        <f>G47*1.06</f>
        <v>848</v>
      </c>
      <c r="I47" s="123">
        <v>6</v>
      </c>
    </row>
    <row r="48" spans="1:9" ht="15">
      <c r="A48" s="108" t="s">
        <v>159</v>
      </c>
      <c r="F48" s="109" t="s">
        <v>175</v>
      </c>
      <c r="G48" s="131">
        <v>1800</v>
      </c>
      <c r="H48" s="131">
        <f>G48*1.06</f>
        <v>1908</v>
      </c>
      <c r="I48" s="123">
        <v>6</v>
      </c>
    </row>
    <row r="49" spans="1:9" ht="15">
      <c r="A49" s="111" t="s">
        <v>181</v>
      </c>
      <c r="I49" s="115"/>
    </row>
    <row r="50" spans="1:9" ht="15">
      <c r="A50" s="111" t="s">
        <v>182</v>
      </c>
      <c r="F50" s="109" t="s">
        <v>168</v>
      </c>
      <c r="G50" s="130"/>
      <c r="H50" s="130"/>
      <c r="I50" s="132"/>
    </row>
    <row r="51" spans="1:9" ht="15">
      <c r="A51" s="108" t="s">
        <v>183</v>
      </c>
      <c r="F51" s="109" t="s">
        <v>185</v>
      </c>
      <c r="G51" s="131">
        <v>5000</v>
      </c>
      <c r="H51" s="131">
        <f>G51*1.06</f>
        <v>5300</v>
      </c>
      <c r="I51" s="123">
        <v>6</v>
      </c>
    </row>
    <row r="52" spans="1:9" ht="15">
      <c r="A52" s="111" t="s">
        <v>193</v>
      </c>
      <c r="F52" s="109" t="s">
        <v>194</v>
      </c>
      <c r="I52" s="115"/>
    </row>
    <row r="53" spans="1:9" ht="15">
      <c r="A53" s="108" t="s">
        <v>183</v>
      </c>
      <c r="F53" s="109" t="s">
        <v>195</v>
      </c>
      <c r="G53" s="131">
        <v>4800</v>
      </c>
      <c r="H53" s="131">
        <f>G53*1.06</f>
        <v>5088</v>
      </c>
      <c r="I53" s="123">
        <v>6</v>
      </c>
    </row>
    <row r="54" spans="1:9" ht="15">
      <c r="A54" s="111"/>
      <c r="I54" s="115"/>
    </row>
    <row r="55" spans="1:9" ht="15">
      <c r="A55" s="111" t="s">
        <v>200</v>
      </c>
      <c r="I55" s="115"/>
    </row>
    <row r="56" spans="1:9" ht="15">
      <c r="A56" s="111" t="s">
        <v>201</v>
      </c>
      <c r="I56" s="115"/>
    </row>
    <row r="57" spans="1:9" ht="15">
      <c r="A57" s="111" t="s">
        <v>202</v>
      </c>
      <c r="F57" s="109" t="s">
        <v>170</v>
      </c>
      <c r="I57" s="115"/>
    </row>
    <row r="58" spans="1:9" ht="15">
      <c r="A58" s="108" t="s">
        <v>183</v>
      </c>
      <c r="F58" s="109" t="s">
        <v>203</v>
      </c>
      <c r="G58" s="131">
        <v>6000</v>
      </c>
      <c r="H58" s="131">
        <f>G58*1.06</f>
        <v>6360</v>
      </c>
      <c r="I58" s="123">
        <v>6</v>
      </c>
    </row>
    <row r="59" spans="1:9" ht="15">
      <c r="A59" s="111" t="s">
        <v>208</v>
      </c>
      <c r="F59" s="109" t="s">
        <v>209</v>
      </c>
      <c r="I59" s="115"/>
    </row>
    <row r="60" spans="1:9" ht="15">
      <c r="A60" s="108" t="s">
        <v>183</v>
      </c>
      <c r="F60" s="109" t="s">
        <v>210</v>
      </c>
      <c r="G60" s="131">
        <v>5800</v>
      </c>
      <c r="H60" s="131">
        <f>G60*1.06</f>
        <v>6148</v>
      </c>
      <c r="I60" s="158">
        <v>6</v>
      </c>
    </row>
    <row r="61" spans="1:9" ht="15">
      <c r="A61" s="111" t="s">
        <v>214</v>
      </c>
      <c r="F61" s="109" t="s">
        <v>216</v>
      </c>
      <c r="I61" s="115"/>
    </row>
    <row r="62" spans="1:9" ht="15">
      <c r="A62" s="108" t="s">
        <v>215</v>
      </c>
      <c r="F62" s="109" t="s">
        <v>218</v>
      </c>
      <c r="G62" s="157">
        <v>1000</v>
      </c>
      <c r="H62" s="130">
        <f>1000*1.06</f>
        <v>1060</v>
      </c>
      <c r="I62" s="123">
        <v>6</v>
      </c>
    </row>
    <row r="63" spans="1:9" ht="15">
      <c r="A63" s="111" t="s">
        <v>221</v>
      </c>
      <c r="E63" s="110" t="s">
        <v>223</v>
      </c>
      <c r="I63" s="115"/>
    </row>
    <row r="64" spans="1:9" ht="15">
      <c r="A64" s="110" t="s">
        <v>222</v>
      </c>
      <c r="G64" s="131">
        <v>1000</v>
      </c>
      <c r="H64" s="131">
        <f>G64*1.06</f>
        <v>1060</v>
      </c>
      <c r="I64" s="123">
        <v>6</v>
      </c>
    </row>
    <row r="65" spans="1:9" ht="15">
      <c r="A65" s="110"/>
      <c r="I65" s="115"/>
    </row>
    <row r="66" spans="1:9" ht="15">
      <c r="A66" s="111" t="s">
        <v>226</v>
      </c>
      <c r="I66" s="115"/>
    </row>
    <row r="67" spans="1:9" ht="15">
      <c r="A67" s="110" t="s">
        <v>227</v>
      </c>
      <c r="G67" s="131">
        <v>1000</v>
      </c>
      <c r="H67" s="131">
        <f>G67*1.06</f>
        <v>1060</v>
      </c>
      <c r="I67" s="123">
        <v>6</v>
      </c>
    </row>
    <row r="68" spans="1:9" ht="15">
      <c r="A68" s="111" t="s">
        <v>233</v>
      </c>
      <c r="I68" s="115"/>
    </row>
    <row r="69" spans="1:9" ht="15">
      <c r="A69" s="108" t="s">
        <v>237</v>
      </c>
      <c r="G69" s="131">
        <v>500</v>
      </c>
      <c r="H69" s="131">
        <f>G69*1.06</f>
        <v>530</v>
      </c>
      <c r="I69" s="123">
        <v>6</v>
      </c>
    </row>
    <row r="70" spans="1:9" ht="15">
      <c r="A70" s="108" t="s">
        <v>238</v>
      </c>
      <c r="G70" s="131">
        <v>500</v>
      </c>
      <c r="H70" s="131">
        <f>G70*1.06</f>
        <v>530</v>
      </c>
      <c r="I70" s="123">
        <v>6</v>
      </c>
    </row>
    <row r="71" spans="1:9" ht="15">
      <c r="A71" s="109"/>
      <c r="I71" s="115"/>
    </row>
    <row r="72" spans="1:9" ht="15">
      <c r="A72" s="111" t="s">
        <v>239</v>
      </c>
      <c r="I72" s="115"/>
    </row>
    <row r="73" spans="1:9" ht="15">
      <c r="A73" s="108" t="s">
        <v>237</v>
      </c>
      <c r="G73" s="131">
        <v>1000</v>
      </c>
      <c r="H73" s="131">
        <f>G73*1.06</f>
        <v>1060</v>
      </c>
      <c r="I73" s="123">
        <v>6</v>
      </c>
    </row>
    <row r="74" spans="1:9" ht="15">
      <c r="A74" s="108" t="s">
        <v>238</v>
      </c>
      <c r="G74" s="131">
        <v>1000</v>
      </c>
      <c r="H74" s="131">
        <f>G74*1.06</f>
        <v>1060</v>
      </c>
      <c r="I74" s="123">
        <v>6</v>
      </c>
    </row>
    <row r="75" spans="1:9" ht="12.75">
      <c r="A75" s="292" t="s">
        <v>38</v>
      </c>
      <c r="B75" s="293"/>
      <c r="C75" s="293"/>
      <c r="D75" s="293"/>
      <c r="E75" s="293"/>
      <c r="F75" s="293"/>
      <c r="G75" s="293"/>
      <c r="H75" s="293"/>
      <c r="I75" s="294"/>
    </row>
    <row r="76" spans="1:9" ht="12.75">
      <c r="A76" s="11" t="s">
        <v>136</v>
      </c>
      <c r="B76" s="11"/>
      <c r="C76" s="11"/>
      <c r="D76" s="11"/>
      <c r="E76" s="11"/>
      <c r="F76" s="11"/>
      <c r="G76" s="11"/>
      <c r="H76" s="11"/>
      <c r="I76" s="11"/>
    </row>
    <row r="77" ht="15">
      <c r="A77" s="110"/>
    </row>
    <row r="78" ht="15">
      <c r="A78" s="110"/>
    </row>
  </sheetData>
  <sheetProtection/>
  <mergeCells count="6">
    <mergeCell ref="A75:I75"/>
    <mergeCell ref="A2:I2"/>
    <mergeCell ref="A3:I3"/>
    <mergeCell ref="A8:I8"/>
    <mergeCell ref="A22:I22"/>
    <mergeCell ref="A36:B36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78">
      <selection activeCell="H90" sqref="H90"/>
    </sheetView>
  </sheetViews>
  <sheetFormatPr defaultColWidth="9.140625" defaultRowHeight="12.75"/>
  <cols>
    <col min="1" max="1" width="45.28125" style="0" customWidth="1"/>
    <col min="2" max="2" width="15.00390625" style="0" customWidth="1"/>
    <col min="3" max="3" width="6.28125" style="0" hidden="1" customWidth="1"/>
    <col min="4" max="6" width="0" style="0" hidden="1" customWidth="1"/>
    <col min="13" max="13" width="9.281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12.75">
      <c r="A4" s="12"/>
      <c r="B4" s="13"/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1"/>
      <c r="B5" s="11"/>
      <c r="C5" s="14"/>
      <c r="D5" s="14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/>
      <c r="C6" s="11"/>
      <c r="D6" s="14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11"/>
      <c r="C7" s="11"/>
      <c r="D7" s="14"/>
      <c r="E7" s="11"/>
      <c r="F7" s="11"/>
      <c r="G7" s="11"/>
      <c r="H7" s="11"/>
      <c r="I7" s="11"/>
      <c r="J7" s="11"/>
      <c r="K7" s="11"/>
      <c r="L7" s="11"/>
      <c r="M7" s="11"/>
    </row>
    <row r="8" spans="1:14" ht="12.75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92"/>
    </row>
    <row r="9" spans="1:13" ht="12.75">
      <c r="A9" s="15"/>
      <c r="B9" s="13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93"/>
      <c r="B10" s="11"/>
      <c r="C10" s="11"/>
      <c r="D10" s="14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>
      <c r="A11" s="93"/>
      <c r="B11" s="11"/>
      <c r="C11" s="11"/>
      <c r="D11" s="14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95"/>
      <c r="B12" s="11"/>
      <c r="C12" s="11"/>
      <c r="D12" s="14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">
      <c r="A13" s="94"/>
      <c r="B13" s="11"/>
      <c r="C13" s="11"/>
      <c r="D13" s="14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">
      <c r="A14" s="93"/>
      <c r="B14" s="11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4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8">
      <c r="A16" s="93" t="s">
        <v>148</v>
      </c>
      <c r="B16" s="11"/>
      <c r="C16" s="11"/>
      <c r="D16" s="14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4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7" t="s">
        <v>47</v>
      </c>
      <c r="E18" s="17" t="s">
        <v>54</v>
      </c>
      <c r="F18" s="18" t="s">
        <v>134</v>
      </c>
      <c r="G18" s="116" t="s">
        <v>140</v>
      </c>
      <c r="H18" s="116" t="s">
        <v>147</v>
      </c>
      <c r="I18" s="116" t="s">
        <v>149</v>
      </c>
      <c r="J18" s="116" t="s">
        <v>151</v>
      </c>
      <c r="K18" s="116" t="s">
        <v>154</v>
      </c>
      <c r="L18" s="116" t="s">
        <v>258</v>
      </c>
      <c r="M18" s="11"/>
    </row>
    <row r="19" spans="1:13" ht="12.75">
      <c r="A19" s="11"/>
      <c r="B19" s="11"/>
      <c r="C19" s="11"/>
      <c r="D19" s="19" t="s">
        <v>0</v>
      </c>
      <c r="E19" s="19" t="s">
        <v>0</v>
      </c>
      <c r="F19" s="20" t="s">
        <v>0</v>
      </c>
      <c r="G19" s="117" t="s">
        <v>0</v>
      </c>
      <c r="H19" s="117" t="s">
        <v>0</v>
      </c>
      <c r="I19" s="117" t="s">
        <v>0</v>
      </c>
      <c r="J19" s="117" t="s">
        <v>0</v>
      </c>
      <c r="K19" s="117" t="s">
        <v>0</v>
      </c>
      <c r="L19" s="117" t="s">
        <v>0</v>
      </c>
      <c r="M19" s="11"/>
    </row>
    <row r="20" spans="1:13" ht="12.75">
      <c r="A20" s="21" t="s">
        <v>3</v>
      </c>
      <c r="B20" s="21"/>
      <c r="C20" s="11"/>
      <c r="D20" s="22"/>
      <c r="E20" s="22"/>
      <c r="F20" s="23"/>
      <c r="G20" s="118"/>
      <c r="H20" s="118"/>
      <c r="I20" s="118"/>
      <c r="J20" s="118"/>
      <c r="K20" s="118"/>
      <c r="L20" s="118"/>
      <c r="M20" s="13" t="s">
        <v>1</v>
      </c>
    </row>
    <row r="21" spans="1:13" ht="15">
      <c r="A21" s="24" t="s">
        <v>55</v>
      </c>
      <c r="B21" s="25"/>
      <c r="C21" s="11"/>
      <c r="D21" s="26">
        <v>135</v>
      </c>
      <c r="E21" s="27">
        <v>53.49</v>
      </c>
      <c r="F21" s="28"/>
      <c r="G21" s="119"/>
      <c r="H21" s="120">
        <v>63.11</v>
      </c>
      <c r="I21" s="120">
        <f aca="true" t="shared" si="0" ref="I21:J28">H21*1.06</f>
        <v>66.8966</v>
      </c>
      <c r="J21" s="120">
        <f t="shared" si="0"/>
        <v>70.910396</v>
      </c>
      <c r="K21" s="120">
        <v>80</v>
      </c>
      <c r="L21" s="120">
        <f aca="true" t="shared" si="1" ref="L21:L28">K21*1.06</f>
        <v>84.80000000000001</v>
      </c>
      <c r="M21" s="123">
        <v>6</v>
      </c>
    </row>
    <row r="22" spans="1:14" ht="15">
      <c r="A22" s="24" t="s">
        <v>60</v>
      </c>
      <c r="B22" s="25"/>
      <c r="C22" s="11"/>
      <c r="D22" s="26">
        <v>275</v>
      </c>
      <c r="E22" s="27">
        <v>374.43</v>
      </c>
      <c r="F22" s="28">
        <f aca="true" t="shared" si="2" ref="F22:F28">+E22+(E22*0.05)</f>
        <v>393.1515</v>
      </c>
      <c r="G22" s="119">
        <f aca="true" t="shared" si="3" ref="G22:G28">F22+F22*0.06</f>
        <v>416.74059</v>
      </c>
      <c r="H22" s="120">
        <v>441.75</v>
      </c>
      <c r="I22" s="120">
        <f t="shared" si="0"/>
        <v>468.255</v>
      </c>
      <c r="J22" s="120">
        <f t="shared" si="0"/>
        <v>496.3503</v>
      </c>
      <c r="K22" s="120">
        <v>558</v>
      </c>
      <c r="L22" s="120">
        <f t="shared" si="1"/>
        <v>591.48</v>
      </c>
      <c r="M22" s="123">
        <f aca="true" t="shared" si="4" ref="M22:M28">(G22-F22)/F22*100</f>
        <v>6</v>
      </c>
      <c r="N22" s="2"/>
    </row>
    <row r="23" spans="1:13" ht="15">
      <c r="A23" s="24" t="s">
        <v>58</v>
      </c>
      <c r="B23" s="30"/>
      <c r="C23" s="11"/>
      <c r="D23" s="26">
        <v>275</v>
      </c>
      <c r="E23" s="27">
        <f>374.43*2</f>
        <v>748.86</v>
      </c>
      <c r="F23" s="28">
        <f t="shared" si="2"/>
        <v>786.303</v>
      </c>
      <c r="G23" s="119">
        <f t="shared" si="3"/>
        <v>833.48118</v>
      </c>
      <c r="H23" s="120">
        <v>883.49</v>
      </c>
      <c r="I23" s="120">
        <f t="shared" si="0"/>
        <v>936.4994</v>
      </c>
      <c r="J23" s="120">
        <f t="shared" si="0"/>
        <v>992.6893640000001</v>
      </c>
      <c r="K23" s="120">
        <v>1115.38</v>
      </c>
      <c r="L23" s="120">
        <f t="shared" si="1"/>
        <v>1182.3028000000002</v>
      </c>
      <c r="M23" s="123">
        <f t="shared" si="4"/>
        <v>6</v>
      </c>
    </row>
    <row r="24" spans="1:13" ht="15">
      <c r="A24" s="31" t="s">
        <v>56</v>
      </c>
      <c r="B24" s="30"/>
      <c r="C24" s="11"/>
      <c r="D24" s="26">
        <v>275</v>
      </c>
      <c r="E24" s="27">
        <v>267.47</v>
      </c>
      <c r="F24" s="28">
        <f t="shared" si="2"/>
        <v>280.8435</v>
      </c>
      <c r="G24" s="119">
        <f t="shared" si="3"/>
        <v>297.69411</v>
      </c>
      <c r="H24" s="120">
        <v>315.56</v>
      </c>
      <c r="I24" s="120">
        <f t="shared" si="0"/>
        <v>334.4936</v>
      </c>
      <c r="J24" s="120">
        <f t="shared" si="0"/>
        <v>354.563216</v>
      </c>
      <c r="K24" s="120">
        <v>398.39</v>
      </c>
      <c r="L24" s="120">
        <f t="shared" si="1"/>
        <v>422.2934</v>
      </c>
      <c r="M24" s="123">
        <f t="shared" si="4"/>
        <v>6.000000000000006</v>
      </c>
    </row>
    <row r="25" spans="1:13" ht="15">
      <c r="A25" s="32" t="s">
        <v>57</v>
      </c>
      <c r="B25" s="33"/>
      <c r="C25" s="11"/>
      <c r="D25" s="26">
        <v>275</v>
      </c>
      <c r="E25" s="27">
        <v>106.98</v>
      </c>
      <c r="F25" s="28">
        <f t="shared" si="2"/>
        <v>112.32900000000001</v>
      </c>
      <c r="G25" s="119">
        <f t="shared" si="3"/>
        <v>119.06874</v>
      </c>
      <c r="H25" s="120">
        <v>126.21</v>
      </c>
      <c r="I25" s="120">
        <f t="shared" si="0"/>
        <v>133.7826</v>
      </c>
      <c r="J25" s="120">
        <f t="shared" si="0"/>
        <v>141.80955600000001</v>
      </c>
      <c r="K25" s="120">
        <v>159.33</v>
      </c>
      <c r="L25" s="120">
        <f t="shared" si="1"/>
        <v>168.8898</v>
      </c>
      <c r="M25" s="123">
        <f t="shared" si="4"/>
        <v>5.999999999999997</v>
      </c>
    </row>
    <row r="26" spans="1:13" ht="15">
      <c r="A26" s="32" t="s">
        <v>59</v>
      </c>
      <c r="B26" s="33"/>
      <c r="C26" s="11"/>
      <c r="D26" s="26">
        <v>275</v>
      </c>
      <c r="E26" s="27">
        <f>106.98*2</f>
        <v>213.96</v>
      </c>
      <c r="F26" s="28">
        <f t="shared" si="2"/>
        <v>224.65800000000002</v>
      </c>
      <c r="G26" s="119">
        <f t="shared" si="3"/>
        <v>238.13748</v>
      </c>
      <c r="H26" s="120">
        <v>252.43</v>
      </c>
      <c r="I26" s="120">
        <f t="shared" si="0"/>
        <v>267.5758</v>
      </c>
      <c r="J26" s="120">
        <f t="shared" si="0"/>
        <v>283.630348</v>
      </c>
      <c r="K26" s="120">
        <v>318.68</v>
      </c>
      <c r="L26" s="120">
        <f t="shared" si="1"/>
        <v>337.80080000000004</v>
      </c>
      <c r="M26" s="123">
        <f t="shared" si="4"/>
        <v>5.999999999999997</v>
      </c>
    </row>
    <row r="27" spans="1:13" ht="15">
      <c r="A27" s="34" t="s">
        <v>39</v>
      </c>
      <c r="B27" s="33"/>
      <c r="C27" s="11"/>
      <c r="D27" s="26">
        <v>45</v>
      </c>
      <c r="E27" s="27">
        <v>200</v>
      </c>
      <c r="F27" s="28">
        <f t="shared" si="2"/>
        <v>210</v>
      </c>
      <c r="G27" s="119">
        <f t="shared" si="3"/>
        <v>222.6</v>
      </c>
      <c r="H27" s="120">
        <v>235.96</v>
      </c>
      <c r="I27" s="120">
        <f t="shared" si="0"/>
        <v>250.1176</v>
      </c>
      <c r="J27" s="120">
        <f t="shared" si="0"/>
        <v>265.124656</v>
      </c>
      <c r="K27" s="120">
        <v>297.89</v>
      </c>
      <c r="L27" s="120">
        <f t="shared" si="1"/>
        <v>315.7634</v>
      </c>
      <c r="M27" s="123">
        <f t="shared" si="4"/>
        <v>5.999999999999997</v>
      </c>
    </row>
    <row r="28" spans="1:13" ht="15">
      <c r="A28" s="34" t="s">
        <v>40</v>
      </c>
      <c r="B28" s="33"/>
      <c r="C28" s="11"/>
      <c r="D28" s="26">
        <v>45</v>
      </c>
      <c r="E28" s="27">
        <v>120</v>
      </c>
      <c r="F28" s="28">
        <f t="shared" si="2"/>
        <v>126</v>
      </c>
      <c r="G28" s="119">
        <f t="shared" si="3"/>
        <v>133.56</v>
      </c>
      <c r="H28" s="120">
        <v>141.57</v>
      </c>
      <c r="I28" s="120">
        <f t="shared" si="0"/>
        <v>150.0642</v>
      </c>
      <c r="J28" s="120">
        <f t="shared" si="0"/>
        <v>159.068052</v>
      </c>
      <c r="K28" s="120">
        <v>178.72</v>
      </c>
      <c r="L28" s="120">
        <f t="shared" si="1"/>
        <v>189.44320000000002</v>
      </c>
      <c r="M28" s="123">
        <f t="shared" si="4"/>
        <v>6.000000000000002</v>
      </c>
    </row>
    <row r="29" spans="1:13" ht="12.75">
      <c r="A29" s="35" t="s">
        <v>61</v>
      </c>
      <c r="B29" s="11"/>
      <c r="C29" s="11"/>
      <c r="D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36"/>
      <c r="B30" s="11" t="s">
        <v>2</v>
      </c>
      <c r="C30" s="11"/>
      <c r="D30" s="14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292" t="s">
        <v>4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4"/>
    </row>
    <row r="32" spans="1:13" ht="12.75">
      <c r="A32" s="15"/>
      <c r="B32" s="13"/>
      <c r="C32" s="11"/>
      <c r="D32" s="16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 t="s">
        <v>53</v>
      </c>
      <c r="B33" s="11"/>
      <c r="C33" s="11"/>
      <c r="D33" s="14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 t="s">
        <v>5</v>
      </c>
      <c r="B34" s="11"/>
      <c r="C34" s="11"/>
      <c r="D34" s="14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 t="s">
        <v>2</v>
      </c>
      <c r="B35" s="11"/>
      <c r="C35" s="11"/>
      <c r="D35" s="14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7" t="s">
        <v>47</v>
      </c>
      <c r="E36" s="17" t="s">
        <v>54</v>
      </c>
      <c r="F36" s="37" t="s">
        <v>134</v>
      </c>
      <c r="G36" s="116" t="s">
        <v>140</v>
      </c>
      <c r="H36" s="116" t="s">
        <v>147</v>
      </c>
      <c r="I36" s="116" t="s">
        <v>150</v>
      </c>
      <c r="J36" s="116" t="s">
        <v>152</v>
      </c>
      <c r="K36" s="116" t="s">
        <v>154</v>
      </c>
      <c r="L36" s="116" t="s">
        <v>258</v>
      </c>
      <c r="M36" s="121"/>
    </row>
    <row r="37" spans="1:13" ht="12.75">
      <c r="A37" s="38" t="s">
        <v>68</v>
      </c>
      <c r="B37" s="11"/>
      <c r="C37" s="11"/>
      <c r="D37" s="19" t="s">
        <v>0</v>
      </c>
      <c r="E37" s="19" t="s">
        <v>0</v>
      </c>
      <c r="F37" s="39" t="s">
        <v>0</v>
      </c>
      <c r="G37" s="117" t="s">
        <v>0</v>
      </c>
      <c r="H37" s="117" t="s">
        <v>0</v>
      </c>
      <c r="I37" s="117" t="s">
        <v>0</v>
      </c>
      <c r="J37" s="117" t="s">
        <v>0</v>
      </c>
      <c r="K37" s="117" t="s">
        <v>0</v>
      </c>
      <c r="L37" s="117" t="s">
        <v>0</v>
      </c>
      <c r="M37" s="121"/>
    </row>
    <row r="38" spans="1:13" ht="12.75">
      <c r="A38" s="11"/>
      <c r="B38" s="11"/>
      <c r="C38" s="11"/>
      <c r="D38" s="22"/>
      <c r="E38" s="22"/>
      <c r="F38" s="40"/>
      <c r="G38" s="118"/>
      <c r="H38" s="118"/>
      <c r="I38" s="118"/>
      <c r="J38" s="118"/>
      <c r="K38" s="118"/>
      <c r="L38" s="118"/>
      <c r="M38" s="121" t="s">
        <v>62</v>
      </c>
    </row>
    <row r="39" spans="1:13" ht="15">
      <c r="A39" s="24" t="s">
        <v>45</v>
      </c>
      <c r="B39" s="25"/>
      <c r="C39" s="11"/>
      <c r="D39" s="105">
        <v>0.03</v>
      </c>
      <c r="E39" s="105">
        <v>0.03</v>
      </c>
      <c r="F39" s="50">
        <v>0.05</v>
      </c>
      <c r="G39" s="122">
        <v>0.005</v>
      </c>
      <c r="H39" s="122">
        <v>0.005</v>
      </c>
      <c r="I39" s="122">
        <f aca="true" t="shared" si="5" ref="I39:L48">H39*1.06</f>
        <v>0.0053</v>
      </c>
      <c r="J39" s="122">
        <f t="shared" si="5"/>
        <v>0.005618000000000001</v>
      </c>
      <c r="K39" s="122">
        <f t="shared" si="5"/>
        <v>0.005955080000000001</v>
      </c>
      <c r="L39" s="122">
        <f>K39*1.06</f>
        <v>0.006312384800000001</v>
      </c>
      <c r="M39" s="123">
        <v>6</v>
      </c>
    </row>
    <row r="40" spans="1:13" ht="15">
      <c r="A40" s="24" t="s">
        <v>64</v>
      </c>
      <c r="B40" s="25"/>
      <c r="C40" s="11"/>
      <c r="D40" s="105">
        <v>0.03</v>
      </c>
      <c r="E40" s="105">
        <v>0.03</v>
      </c>
      <c r="F40" s="50">
        <v>0.007</v>
      </c>
      <c r="G40" s="124">
        <v>0.009</v>
      </c>
      <c r="H40" s="124">
        <v>0.009</v>
      </c>
      <c r="I40" s="124">
        <f t="shared" si="5"/>
        <v>0.00954</v>
      </c>
      <c r="J40" s="124">
        <f t="shared" si="5"/>
        <v>0.0101124</v>
      </c>
      <c r="K40" s="124">
        <f t="shared" si="5"/>
        <v>0.010719144000000002</v>
      </c>
      <c r="L40" s="143">
        <f>K40*1.06</f>
        <v>0.011362292640000002</v>
      </c>
      <c r="M40" s="123">
        <v>6</v>
      </c>
    </row>
    <row r="41" spans="1:13" ht="15">
      <c r="A41" s="24" t="s">
        <v>66</v>
      </c>
      <c r="B41" s="25"/>
      <c r="C41" s="11"/>
      <c r="D41" s="105">
        <v>0.03</v>
      </c>
      <c r="E41" s="105">
        <v>0.03</v>
      </c>
      <c r="F41" s="50">
        <v>0.01</v>
      </c>
      <c r="G41" s="124">
        <v>0.01</v>
      </c>
      <c r="H41" s="122">
        <v>0.01</v>
      </c>
      <c r="I41" s="122">
        <f t="shared" si="5"/>
        <v>0.0106</v>
      </c>
      <c r="J41" s="122">
        <f t="shared" si="5"/>
        <v>0.011236000000000001</v>
      </c>
      <c r="K41" s="122">
        <f t="shared" si="5"/>
        <v>0.011910160000000001</v>
      </c>
      <c r="L41" s="122">
        <f>K41*1.06</f>
        <v>0.012624769600000002</v>
      </c>
      <c r="M41" s="123">
        <v>6</v>
      </c>
    </row>
    <row r="42" spans="1:13" ht="15">
      <c r="A42" s="31" t="s">
        <v>46</v>
      </c>
      <c r="B42" s="30"/>
      <c r="C42" s="11"/>
      <c r="D42" s="105">
        <v>0.03</v>
      </c>
      <c r="E42" s="105">
        <v>0.03</v>
      </c>
      <c r="F42" s="50">
        <v>0.02</v>
      </c>
      <c r="G42" s="124">
        <v>0.03</v>
      </c>
      <c r="H42" s="122">
        <v>0.03</v>
      </c>
      <c r="I42" s="122">
        <f t="shared" si="5"/>
        <v>0.0318</v>
      </c>
      <c r="J42" s="122">
        <f t="shared" si="5"/>
        <v>0.033708</v>
      </c>
      <c r="K42" s="122">
        <f t="shared" si="5"/>
        <v>0.03573048</v>
      </c>
      <c r="L42" s="122">
        <f t="shared" si="5"/>
        <v>0.037874308800000006</v>
      </c>
      <c r="M42" s="123">
        <v>6</v>
      </c>
    </row>
    <row r="43" spans="1:13" ht="15">
      <c r="A43" s="32" t="s">
        <v>69</v>
      </c>
      <c r="B43" s="33"/>
      <c r="C43" s="11"/>
      <c r="D43" s="105">
        <v>0.03</v>
      </c>
      <c r="E43" s="105">
        <v>0.03</v>
      </c>
      <c r="F43" s="50">
        <v>0.01</v>
      </c>
      <c r="G43" s="124">
        <v>0.01</v>
      </c>
      <c r="H43" s="122">
        <v>0.01</v>
      </c>
      <c r="I43" s="122">
        <f t="shared" si="5"/>
        <v>0.0106</v>
      </c>
      <c r="J43" s="122">
        <f t="shared" si="5"/>
        <v>0.011236000000000001</v>
      </c>
      <c r="K43" s="122">
        <f t="shared" si="5"/>
        <v>0.011910160000000001</v>
      </c>
      <c r="L43" s="122">
        <f t="shared" si="5"/>
        <v>0.012624769600000002</v>
      </c>
      <c r="M43" s="123">
        <v>6</v>
      </c>
    </row>
    <row r="44" spans="1:13" ht="15">
      <c r="A44" s="24" t="s">
        <v>51</v>
      </c>
      <c r="B44" s="25"/>
      <c r="C44" s="11"/>
      <c r="D44" s="105"/>
      <c r="E44" s="105"/>
      <c r="F44" s="50">
        <v>0.01</v>
      </c>
      <c r="G44" s="124">
        <v>0.01</v>
      </c>
      <c r="H44" s="122">
        <v>0.01</v>
      </c>
      <c r="I44" s="122">
        <f t="shared" si="5"/>
        <v>0.0106</v>
      </c>
      <c r="J44" s="122">
        <f t="shared" si="5"/>
        <v>0.011236000000000001</v>
      </c>
      <c r="K44" s="122">
        <f t="shared" si="5"/>
        <v>0.011910160000000001</v>
      </c>
      <c r="L44" s="122">
        <f t="shared" si="5"/>
        <v>0.012624769600000002</v>
      </c>
      <c r="M44" s="123">
        <v>6</v>
      </c>
    </row>
    <row r="45" spans="1:13" ht="15">
      <c r="A45" s="24" t="s">
        <v>52</v>
      </c>
      <c r="B45" s="25"/>
      <c r="C45" s="11"/>
      <c r="D45" s="105"/>
      <c r="E45" s="105"/>
      <c r="F45" s="50">
        <v>0.01</v>
      </c>
      <c r="G45" s="124">
        <v>0.01</v>
      </c>
      <c r="H45" s="122">
        <v>0.01</v>
      </c>
      <c r="I45" s="122">
        <f t="shared" si="5"/>
        <v>0.0106</v>
      </c>
      <c r="J45" s="122">
        <f t="shared" si="5"/>
        <v>0.011236000000000001</v>
      </c>
      <c r="K45" s="122">
        <f t="shared" si="5"/>
        <v>0.011910160000000001</v>
      </c>
      <c r="L45" s="122">
        <f t="shared" si="5"/>
        <v>0.012624769600000002</v>
      </c>
      <c r="M45" s="123">
        <v>6</v>
      </c>
    </row>
    <row r="46" spans="1:13" ht="15">
      <c r="A46" s="31" t="s">
        <v>65</v>
      </c>
      <c r="B46" s="30"/>
      <c r="C46" s="11"/>
      <c r="D46" s="106"/>
      <c r="E46" s="106"/>
      <c r="F46" s="50">
        <v>0.01</v>
      </c>
      <c r="G46" s="124">
        <v>0.01</v>
      </c>
      <c r="H46" s="122">
        <v>0.01</v>
      </c>
      <c r="I46" s="122">
        <f t="shared" si="5"/>
        <v>0.0106</v>
      </c>
      <c r="J46" s="122">
        <f t="shared" si="5"/>
        <v>0.011236000000000001</v>
      </c>
      <c r="K46" s="122">
        <f t="shared" si="5"/>
        <v>0.011910160000000001</v>
      </c>
      <c r="L46" s="122">
        <f t="shared" si="5"/>
        <v>0.012624769600000002</v>
      </c>
      <c r="M46" s="123">
        <v>6</v>
      </c>
    </row>
    <row r="47" spans="1:13" ht="15">
      <c r="A47" s="31" t="s">
        <v>137</v>
      </c>
      <c r="B47" s="107"/>
      <c r="C47" s="11"/>
      <c r="D47" s="106"/>
      <c r="E47" s="106"/>
      <c r="F47" s="50">
        <v>0.01</v>
      </c>
      <c r="G47" s="124">
        <v>0.01</v>
      </c>
      <c r="H47" s="122">
        <v>0.01</v>
      </c>
      <c r="I47" s="122">
        <f t="shared" si="5"/>
        <v>0.0106</v>
      </c>
      <c r="J47" s="122">
        <f t="shared" si="5"/>
        <v>0.011236000000000001</v>
      </c>
      <c r="K47" s="122">
        <f t="shared" si="5"/>
        <v>0.011910160000000001</v>
      </c>
      <c r="L47" s="122">
        <f t="shared" si="5"/>
        <v>0.012624769600000002</v>
      </c>
      <c r="M47" s="123">
        <v>6</v>
      </c>
    </row>
    <row r="48" spans="1:13" ht="15">
      <c r="A48" s="31" t="s">
        <v>145</v>
      </c>
      <c r="B48" s="64"/>
      <c r="C48" s="11"/>
      <c r="D48" s="106"/>
      <c r="E48" s="106"/>
      <c r="F48" s="50">
        <v>0</v>
      </c>
      <c r="G48" s="124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f t="shared" si="5"/>
        <v>0</v>
      </c>
      <c r="M48" s="123">
        <v>0</v>
      </c>
    </row>
    <row r="49" spans="1:13" ht="12.75">
      <c r="A49" s="34" t="s">
        <v>63</v>
      </c>
      <c r="B49" s="41"/>
      <c r="C49" s="42"/>
      <c r="D49" s="43"/>
      <c r="E49" s="44"/>
      <c r="F49" s="45"/>
      <c r="G49" s="45"/>
      <c r="H49" s="45"/>
      <c r="I49" s="45"/>
      <c r="J49" s="45"/>
      <c r="K49" s="45"/>
      <c r="L49" s="45"/>
      <c r="M49" s="46"/>
    </row>
    <row r="50" spans="1:13" ht="12.75">
      <c r="A50" s="36"/>
      <c r="B50" s="47"/>
      <c r="C50" s="36"/>
      <c r="D50" s="48"/>
      <c r="E50" s="49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5" t="s">
        <v>67</v>
      </c>
      <c r="B51" s="47"/>
      <c r="C51" s="36"/>
      <c r="D51" s="48"/>
      <c r="E51" s="49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47"/>
      <c r="C52" s="36"/>
      <c r="D52" s="48"/>
      <c r="E52" s="49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 t="s">
        <v>70</v>
      </c>
      <c r="B53" s="47"/>
      <c r="C53" s="36"/>
      <c r="D53" s="48"/>
      <c r="E53" s="49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47"/>
      <c r="C54" s="36"/>
      <c r="D54" s="48"/>
      <c r="E54" s="49"/>
      <c r="F54" s="36"/>
      <c r="G54" s="48" t="s">
        <v>71</v>
      </c>
      <c r="H54" s="48" t="s">
        <v>71</v>
      </c>
      <c r="I54" s="48"/>
      <c r="J54" s="48"/>
      <c r="K54" s="48"/>
      <c r="L54" s="48"/>
      <c r="M54" s="36"/>
    </row>
    <row r="55" spans="1:13" ht="15">
      <c r="A55" s="24" t="s">
        <v>45</v>
      </c>
      <c r="B55" s="25"/>
      <c r="C55" s="11"/>
      <c r="D55" s="91"/>
      <c r="E55" s="26"/>
      <c r="F55" s="50"/>
      <c r="G55" s="125" t="s">
        <v>144</v>
      </c>
      <c r="H55" s="126" t="s">
        <v>144</v>
      </c>
      <c r="I55" s="96"/>
      <c r="J55" s="96"/>
      <c r="K55" s="96"/>
      <c r="L55" s="96"/>
      <c r="M55" s="29"/>
    </row>
    <row r="56" spans="1:13" ht="15">
      <c r="A56" s="24" t="s">
        <v>51</v>
      </c>
      <c r="B56" s="25"/>
      <c r="C56" s="11"/>
      <c r="D56" s="91"/>
      <c r="E56" s="26"/>
      <c r="F56" s="50"/>
      <c r="G56" s="125" t="s">
        <v>146</v>
      </c>
      <c r="H56" s="126" t="s">
        <v>146</v>
      </c>
      <c r="I56" s="96"/>
      <c r="J56" s="96"/>
      <c r="K56" s="96"/>
      <c r="L56" s="96"/>
      <c r="M56" s="29"/>
    </row>
    <row r="57" spans="1:13" ht="15">
      <c r="A57" s="31" t="s">
        <v>137</v>
      </c>
      <c r="B57" s="25"/>
      <c r="C57" s="11"/>
      <c r="D57" s="91"/>
      <c r="E57" s="26"/>
      <c r="F57" s="50"/>
      <c r="G57" s="125" t="s">
        <v>146</v>
      </c>
      <c r="H57" s="126" t="s">
        <v>146</v>
      </c>
      <c r="I57" s="96"/>
      <c r="J57" s="96"/>
      <c r="K57" s="96"/>
      <c r="L57" s="96"/>
      <c r="M57" s="29"/>
    </row>
    <row r="58" spans="1:13" ht="15">
      <c r="A58" s="31" t="s">
        <v>145</v>
      </c>
      <c r="B58" s="30"/>
      <c r="C58" s="11"/>
      <c r="D58" s="91"/>
      <c r="E58" s="26"/>
      <c r="F58" s="50"/>
      <c r="G58" s="125" t="s">
        <v>146</v>
      </c>
      <c r="H58" s="126" t="s">
        <v>146</v>
      </c>
      <c r="I58" s="96"/>
      <c r="J58" s="96"/>
      <c r="K58" s="96"/>
      <c r="L58" s="96"/>
      <c r="M58" s="29"/>
    </row>
    <row r="59" spans="1:13" ht="12.75">
      <c r="A59" s="32"/>
      <c r="B59" s="33"/>
      <c r="C59" s="11"/>
      <c r="D59" s="91"/>
      <c r="E59" s="26"/>
      <c r="F59" s="50"/>
      <c r="G59" s="91"/>
      <c r="H59" s="91"/>
      <c r="I59" s="91"/>
      <c r="J59" s="91"/>
      <c r="K59" s="91"/>
      <c r="L59" s="91"/>
      <c r="M59" s="29"/>
    </row>
    <row r="60" spans="1:13" ht="12.75">
      <c r="A60" s="36"/>
      <c r="B60" s="47"/>
      <c r="C60" s="36"/>
      <c r="D60" s="48"/>
      <c r="E60" s="49"/>
      <c r="F60" s="36"/>
      <c r="G60" s="36"/>
      <c r="H60" s="36"/>
      <c r="I60" s="36"/>
      <c r="J60" s="36"/>
      <c r="K60" s="36"/>
      <c r="L60" s="36"/>
      <c r="M60" s="36"/>
    </row>
    <row r="61" spans="1:13" ht="12.75">
      <c r="A61" s="36"/>
      <c r="B61" s="47"/>
      <c r="C61" s="36"/>
      <c r="D61" s="48"/>
      <c r="E61" s="49"/>
      <c r="F61" s="36"/>
      <c r="G61" s="36"/>
      <c r="H61" s="36"/>
      <c r="I61" s="36"/>
      <c r="J61" s="36"/>
      <c r="K61" s="36"/>
      <c r="L61" s="36"/>
      <c r="M61" s="36"/>
    </row>
    <row r="62" spans="1:14" ht="12.75">
      <c r="A62" s="11"/>
      <c r="B62" s="11"/>
      <c r="C62" s="11"/>
      <c r="D62" s="11"/>
      <c r="E62" s="51"/>
      <c r="F62" s="52"/>
      <c r="G62" s="121"/>
      <c r="H62" s="121"/>
      <c r="I62" s="121"/>
      <c r="J62" s="121"/>
      <c r="K62" s="121"/>
      <c r="L62" s="121"/>
      <c r="M62" s="11"/>
      <c r="N62" s="3"/>
    </row>
    <row r="63" spans="1:13" ht="12.75">
      <c r="A63" s="297" t="s">
        <v>6</v>
      </c>
      <c r="B63" s="297"/>
      <c r="C63" s="11"/>
      <c r="D63" s="11"/>
      <c r="E63" s="51"/>
      <c r="F63" s="52"/>
      <c r="G63" s="121"/>
      <c r="H63" s="121"/>
      <c r="I63" s="121"/>
      <c r="J63" s="121"/>
      <c r="K63" s="121"/>
      <c r="L63" s="121"/>
      <c r="M63" s="11"/>
    </row>
    <row r="64" spans="1:13" ht="12.75">
      <c r="A64" s="11"/>
      <c r="B64" s="11"/>
      <c r="C64" s="11"/>
      <c r="D64" s="11"/>
      <c r="E64" s="17" t="s">
        <v>54</v>
      </c>
      <c r="F64" s="37" t="s">
        <v>134</v>
      </c>
      <c r="G64" s="116" t="s">
        <v>140</v>
      </c>
      <c r="H64" s="116" t="s">
        <v>147</v>
      </c>
      <c r="I64" s="116" t="s">
        <v>150</v>
      </c>
      <c r="J64" s="116" t="s">
        <v>151</v>
      </c>
      <c r="K64" s="116" t="s">
        <v>154</v>
      </c>
      <c r="L64" s="116" t="s">
        <v>258</v>
      </c>
      <c r="M64" s="11"/>
    </row>
    <row r="65" spans="1:13" ht="15">
      <c r="A65" s="32" t="s">
        <v>139</v>
      </c>
      <c r="B65" s="33"/>
      <c r="C65" s="11"/>
      <c r="D65" s="11"/>
      <c r="E65" s="53"/>
      <c r="F65" s="54">
        <v>0.3</v>
      </c>
      <c r="G65" s="127">
        <v>0.3</v>
      </c>
      <c r="H65" s="128">
        <v>0.3</v>
      </c>
      <c r="I65" s="128">
        <v>0.3</v>
      </c>
      <c r="J65" s="128">
        <v>0.3</v>
      </c>
      <c r="K65" s="128">
        <v>0.3</v>
      </c>
      <c r="L65" s="128">
        <v>0.3</v>
      </c>
      <c r="M65" s="29">
        <f>(G65-F65)/F65*100</f>
        <v>0</v>
      </c>
    </row>
    <row r="66" spans="1:13" ht="15">
      <c r="A66" s="32" t="s">
        <v>44</v>
      </c>
      <c r="B66" s="33"/>
      <c r="C66" s="11"/>
      <c r="D66" s="11"/>
      <c r="E66" s="53"/>
      <c r="F66" s="54">
        <v>0.5</v>
      </c>
      <c r="G66" s="127">
        <v>0.5</v>
      </c>
      <c r="H66" s="128">
        <v>0.5</v>
      </c>
      <c r="I66" s="128">
        <v>0.5</v>
      </c>
      <c r="J66" s="128">
        <v>0.5</v>
      </c>
      <c r="K66" s="128">
        <v>0.5</v>
      </c>
      <c r="L66" s="128">
        <v>0.5</v>
      </c>
      <c r="M66" s="29">
        <f>(G66-F66)/F66*100</f>
        <v>0</v>
      </c>
    </row>
    <row r="67" spans="1:13" ht="15">
      <c r="A67" s="32" t="s">
        <v>43</v>
      </c>
      <c r="B67" s="33"/>
      <c r="C67" s="11"/>
      <c r="D67" s="11"/>
      <c r="E67" s="53">
        <v>1</v>
      </c>
      <c r="F67" s="54">
        <v>1</v>
      </c>
      <c r="G67" s="127">
        <v>1</v>
      </c>
      <c r="H67" s="128">
        <v>1</v>
      </c>
      <c r="I67" s="128">
        <v>1</v>
      </c>
      <c r="J67" s="128">
        <v>1</v>
      </c>
      <c r="K67" s="128">
        <v>1</v>
      </c>
      <c r="L67" s="128">
        <v>1</v>
      </c>
      <c r="M67" s="29">
        <f>(G67-F67)/F67*100</f>
        <v>0</v>
      </c>
    </row>
    <row r="68" spans="1:13" ht="15">
      <c r="A68" s="32" t="s">
        <v>138</v>
      </c>
      <c r="B68" s="33"/>
      <c r="C68" s="11"/>
      <c r="D68" s="11"/>
      <c r="E68" s="53"/>
      <c r="F68" s="54">
        <v>0.75</v>
      </c>
      <c r="G68" s="127">
        <v>0.5</v>
      </c>
      <c r="H68" s="128">
        <v>0.25</v>
      </c>
      <c r="I68" s="128">
        <v>0.25</v>
      </c>
      <c r="J68" s="128">
        <v>0.25</v>
      </c>
      <c r="K68" s="128">
        <v>0.25</v>
      </c>
      <c r="L68" s="128">
        <v>0.25</v>
      </c>
      <c r="M68" s="29">
        <v>0</v>
      </c>
    </row>
    <row r="69" spans="1:13" ht="12.75">
      <c r="A69" s="55" t="s">
        <v>48</v>
      </c>
      <c r="B69" s="56"/>
      <c r="C69" s="11"/>
      <c r="D69" s="11"/>
      <c r="E69" s="57"/>
      <c r="F69" s="104"/>
      <c r="G69" s="104"/>
      <c r="H69" s="104"/>
      <c r="I69" s="104"/>
      <c r="J69" s="104"/>
      <c r="K69" s="104"/>
      <c r="L69" s="104"/>
      <c r="M69" s="11"/>
    </row>
    <row r="70" spans="1:13" ht="12.75">
      <c r="A70" s="11"/>
      <c r="B70" s="11"/>
      <c r="C70" s="11"/>
      <c r="D70" s="11"/>
      <c r="E70" s="5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292" t="s">
        <v>7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4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21" t="s">
        <v>41</v>
      </c>
      <c r="B73" s="11"/>
      <c r="C73" s="11"/>
      <c r="D73" s="17" t="s">
        <v>47</v>
      </c>
      <c r="E73" s="17" t="s">
        <v>54</v>
      </c>
      <c r="F73" s="58" t="s">
        <v>134</v>
      </c>
      <c r="G73" s="116" t="s">
        <v>140</v>
      </c>
      <c r="H73" s="116" t="s">
        <v>147</v>
      </c>
      <c r="I73" s="116" t="s">
        <v>150</v>
      </c>
      <c r="J73" s="116" t="s">
        <v>152</v>
      </c>
      <c r="K73" s="116" t="s">
        <v>154</v>
      </c>
      <c r="L73" s="116" t="s">
        <v>258</v>
      </c>
      <c r="M73" s="11"/>
    </row>
    <row r="74" spans="1:13" ht="12.75">
      <c r="A74" s="11"/>
      <c r="B74" s="11"/>
      <c r="C74" s="11"/>
      <c r="D74" s="59" t="s">
        <v>0</v>
      </c>
      <c r="E74" s="19" t="s">
        <v>0</v>
      </c>
      <c r="F74" s="60" t="s">
        <v>0</v>
      </c>
      <c r="G74" s="117" t="s">
        <v>0</v>
      </c>
      <c r="H74" s="117" t="s">
        <v>0</v>
      </c>
      <c r="I74" s="117" t="s">
        <v>0</v>
      </c>
      <c r="J74" s="117" t="s">
        <v>0</v>
      </c>
      <c r="K74" s="117" t="s">
        <v>0</v>
      </c>
      <c r="L74" s="117" t="s">
        <v>0</v>
      </c>
      <c r="M74" s="13" t="s">
        <v>1</v>
      </c>
    </row>
    <row r="75" spans="1:13" ht="12.75">
      <c r="A75" s="11"/>
      <c r="B75" s="11"/>
      <c r="C75" s="11"/>
      <c r="D75" s="61"/>
      <c r="E75" s="62"/>
      <c r="F75" s="63"/>
      <c r="G75" s="129"/>
      <c r="H75" s="129"/>
      <c r="I75" s="129"/>
      <c r="J75" s="129"/>
      <c r="K75" s="129"/>
      <c r="L75" s="129"/>
      <c r="M75" s="11"/>
    </row>
    <row r="76" spans="1:13" ht="15">
      <c r="A76" s="32" t="s">
        <v>73</v>
      </c>
      <c r="B76" s="33"/>
      <c r="C76" s="11"/>
      <c r="D76" s="64">
        <v>1500</v>
      </c>
      <c r="E76" s="27">
        <f>1310000*0.03/12</f>
        <v>3275</v>
      </c>
      <c r="F76" s="65">
        <f>1310000*0.03/12</f>
        <v>3275</v>
      </c>
      <c r="G76" s="119">
        <v>3500</v>
      </c>
      <c r="H76" s="120">
        <v>3710</v>
      </c>
      <c r="I76" s="120">
        <f>H76*1.06</f>
        <v>3932.6000000000004</v>
      </c>
      <c r="J76" s="120">
        <f>I76*1.06</f>
        <v>4168.5560000000005</v>
      </c>
      <c r="K76" s="120">
        <f>J76*1.06</f>
        <v>4418.669360000001</v>
      </c>
      <c r="L76" s="120">
        <f>K76*1.06</f>
        <v>4683.789521600001</v>
      </c>
      <c r="M76" s="29">
        <v>6</v>
      </c>
    </row>
    <row r="77" spans="1:13" ht="12.75">
      <c r="A77" s="56"/>
      <c r="B77" s="56"/>
      <c r="C77" s="11"/>
      <c r="D77" s="56"/>
      <c r="E77" s="49"/>
      <c r="F77" s="100"/>
      <c r="G77" s="100"/>
      <c r="H77" s="100"/>
      <c r="I77" s="100"/>
      <c r="J77" s="100"/>
      <c r="K77" s="100"/>
      <c r="L77" s="100"/>
      <c r="M77" s="29"/>
    </row>
    <row r="78" spans="1:13" ht="12.75">
      <c r="A78" s="21" t="s">
        <v>74</v>
      </c>
      <c r="B78" s="11"/>
      <c r="C78" s="11"/>
      <c r="D78" s="17" t="s">
        <v>47</v>
      </c>
      <c r="E78" s="17" t="s">
        <v>54</v>
      </c>
      <c r="F78" s="58" t="s">
        <v>134</v>
      </c>
      <c r="G78" s="116" t="s">
        <v>140</v>
      </c>
      <c r="H78" s="116" t="s">
        <v>147</v>
      </c>
      <c r="I78" s="116" t="s">
        <v>150</v>
      </c>
      <c r="J78" s="116" t="s">
        <v>152</v>
      </c>
      <c r="K78" s="116" t="s">
        <v>153</v>
      </c>
      <c r="L78" s="116" t="s">
        <v>258</v>
      </c>
      <c r="M78" s="29"/>
    </row>
    <row r="79" spans="1:13" ht="12.75">
      <c r="A79" s="11"/>
      <c r="B79" s="11"/>
      <c r="C79" s="11"/>
      <c r="D79" s="59" t="s">
        <v>0</v>
      </c>
      <c r="E79" s="19" t="s">
        <v>0</v>
      </c>
      <c r="F79" s="60" t="s">
        <v>0</v>
      </c>
      <c r="G79" s="117" t="s">
        <v>0</v>
      </c>
      <c r="H79" s="117" t="s">
        <v>0</v>
      </c>
      <c r="I79" s="117" t="s">
        <v>0</v>
      </c>
      <c r="J79" s="117" t="s">
        <v>0</v>
      </c>
      <c r="K79" s="117" t="s">
        <v>0</v>
      </c>
      <c r="L79" s="117" t="s">
        <v>0</v>
      </c>
      <c r="M79" s="13" t="s">
        <v>1</v>
      </c>
    </row>
    <row r="80" spans="1:13" ht="12.75">
      <c r="A80" s="11"/>
      <c r="B80" s="11"/>
      <c r="C80" s="11"/>
      <c r="D80" s="61"/>
      <c r="E80" s="62"/>
      <c r="F80" s="103"/>
      <c r="G80" s="103"/>
      <c r="H80" s="103"/>
      <c r="I80" s="103"/>
      <c r="J80" s="103"/>
      <c r="K80" s="103"/>
      <c r="L80" s="103"/>
      <c r="M80" s="29"/>
    </row>
    <row r="81" spans="1:13" ht="15">
      <c r="A81" s="32" t="s">
        <v>75</v>
      </c>
      <c r="B81" s="33"/>
      <c r="C81" s="11"/>
      <c r="D81" s="64"/>
      <c r="E81" s="44"/>
      <c r="F81" s="65">
        <v>150</v>
      </c>
      <c r="G81" s="119">
        <v>200</v>
      </c>
      <c r="H81" s="120">
        <v>212</v>
      </c>
      <c r="I81" s="120">
        <f aca="true" t="shared" si="6" ref="I81:K82">H81*1.06</f>
        <v>224.72</v>
      </c>
      <c r="J81" s="120">
        <f t="shared" si="6"/>
        <v>238.2032</v>
      </c>
      <c r="K81" s="120">
        <f t="shared" si="6"/>
        <v>252.495392</v>
      </c>
      <c r="L81" s="120">
        <f>K81*1.06</f>
        <v>267.64511552000005</v>
      </c>
      <c r="M81" s="29"/>
    </row>
    <row r="82" spans="1:13" ht="15">
      <c r="A82" s="32" t="s">
        <v>76</v>
      </c>
      <c r="B82" s="33"/>
      <c r="C82" s="11"/>
      <c r="D82" s="64"/>
      <c r="E82" s="44"/>
      <c r="F82" s="65">
        <v>45</v>
      </c>
      <c r="G82" s="119">
        <v>55</v>
      </c>
      <c r="H82" s="120">
        <v>58.3</v>
      </c>
      <c r="I82" s="120">
        <f t="shared" si="6"/>
        <v>61.798</v>
      </c>
      <c r="J82" s="120">
        <f t="shared" si="6"/>
        <v>65.50588</v>
      </c>
      <c r="K82" s="120">
        <f t="shared" si="6"/>
        <v>69.43623280000001</v>
      </c>
      <c r="L82" s="120">
        <f>K82*1.06</f>
        <v>73.60240676800002</v>
      </c>
      <c r="M82" s="29"/>
    </row>
    <row r="83" spans="1:13" ht="12.75">
      <c r="A83" s="66"/>
      <c r="B83" s="67"/>
      <c r="C83" s="11"/>
      <c r="D83" s="64"/>
      <c r="E83" s="44"/>
      <c r="F83" s="102"/>
      <c r="G83" s="102"/>
      <c r="H83" s="102"/>
      <c r="I83" s="102"/>
      <c r="J83" s="102"/>
      <c r="K83" s="102"/>
      <c r="L83" s="102"/>
      <c r="M83" s="29"/>
    </row>
    <row r="84" spans="1:13" ht="12.75">
      <c r="A84" s="56"/>
      <c r="B84" s="56"/>
      <c r="C84" s="11"/>
      <c r="D84" s="56"/>
      <c r="E84" s="49"/>
      <c r="F84" s="100"/>
      <c r="G84" s="100"/>
      <c r="H84" s="100"/>
      <c r="I84" s="100"/>
      <c r="J84" s="100"/>
      <c r="K84" s="100"/>
      <c r="L84" s="100"/>
      <c r="M84" s="68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292" t="s">
        <v>8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4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21" t="s">
        <v>9</v>
      </c>
      <c r="B88" s="11"/>
      <c r="C88" s="11"/>
      <c r="D88" s="17" t="s">
        <v>47</v>
      </c>
      <c r="E88" s="17" t="s">
        <v>54</v>
      </c>
      <c r="F88" s="69" t="s">
        <v>134</v>
      </c>
      <c r="G88" s="116" t="s">
        <v>140</v>
      </c>
      <c r="H88" s="116" t="s">
        <v>147</v>
      </c>
      <c r="I88" s="116" t="s">
        <v>150</v>
      </c>
      <c r="J88" s="116" t="s">
        <v>152</v>
      </c>
      <c r="K88" s="116" t="s">
        <v>154</v>
      </c>
      <c r="L88" s="116" t="s">
        <v>258</v>
      </c>
      <c r="M88" s="13" t="s">
        <v>1</v>
      </c>
    </row>
    <row r="89" spans="1:13" ht="12.75">
      <c r="A89" s="21"/>
      <c r="B89" s="11"/>
      <c r="C89" s="11"/>
      <c r="D89" s="70"/>
      <c r="E89" s="17"/>
      <c r="F89" s="69"/>
      <c r="G89" s="116"/>
      <c r="H89" s="116"/>
      <c r="I89" s="116"/>
      <c r="J89" s="116"/>
      <c r="K89" s="116"/>
      <c r="L89" s="116"/>
      <c r="M89" s="11"/>
    </row>
    <row r="90" spans="1:13" ht="15">
      <c r="A90" s="71" t="s">
        <v>141</v>
      </c>
      <c r="B90" s="11"/>
      <c r="C90" s="38" t="s">
        <v>79</v>
      </c>
      <c r="D90" s="72">
        <v>280</v>
      </c>
      <c r="E90" s="73">
        <v>300</v>
      </c>
      <c r="F90" s="74">
        <f>+E90+E90*0.05</f>
        <v>315</v>
      </c>
      <c r="G90" s="119">
        <f>315*0.06+315</f>
        <v>333.9</v>
      </c>
      <c r="H90" s="120">
        <v>353.93</v>
      </c>
      <c r="I90" s="120">
        <f aca="true" t="shared" si="7" ref="I90:K91">H90*1.06</f>
        <v>375.16580000000005</v>
      </c>
      <c r="J90" s="120">
        <f t="shared" si="7"/>
        <v>397.67574800000006</v>
      </c>
      <c r="K90" s="120">
        <f t="shared" si="7"/>
        <v>421.5362928800001</v>
      </c>
      <c r="L90" s="120">
        <f>K90*1.06</f>
        <v>446.8284704528001</v>
      </c>
      <c r="M90" s="29">
        <f>(G90-F90)/G90*100</f>
        <v>5.66037735849056</v>
      </c>
    </row>
    <row r="91" spans="1:13" ht="15">
      <c r="A91" s="56" t="s">
        <v>10</v>
      </c>
      <c r="B91" s="11"/>
      <c r="C91" s="38" t="s">
        <v>80</v>
      </c>
      <c r="D91" s="64">
        <v>100</v>
      </c>
      <c r="E91" s="44">
        <v>120</v>
      </c>
      <c r="F91" s="74">
        <f>+E91+E91*0.05</f>
        <v>126</v>
      </c>
      <c r="G91" s="119">
        <f>126*0.06+126</f>
        <v>133.56</v>
      </c>
      <c r="H91" s="120">
        <v>141.57</v>
      </c>
      <c r="I91" s="120">
        <f t="shared" si="7"/>
        <v>150.0642</v>
      </c>
      <c r="J91" s="120">
        <f t="shared" si="7"/>
        <v>159.068052</v>
      </c>
      <c r="K91" s="120">
        <f t="shared" si="7"/>
        <v>168.61213512</v>
      </c>
      <c r="L91" s="120">
        <f>K91*1.06</f>
        <v>178.7288632272</v>
      </c>
      <c r="M91" s="29">
        <f>+(G91-F91)/F91*100</f>
        <v>6.000000000000002</v>
      </c>
    </row>
    <row r="92" spans="1:13" ht="12.75">
      <c r="A92" s="36" t="s">
        <v>11</v>
      </c>
      <c r="B92" s="11"/>
      <c r="C92" s="11"/>
      <c r="D92" s="56"/>
      <c r="E92" s="99"/>
      <c r="F92" s="99"/>
      <c r="G92" s="99"/>
      <c r="H92" s="99"/>
      <c r="I92" s="99"/>
      <c r="J92" s="99"/>
      <c r="K92" s="99"/>
      <c r="L92" s="99"/>
      <c r="M92" s="75"/>
    </row>
    <row r="93" spans="1:13" ht="12.75">
      <c r="A93" s="36"/>
      <c r="B93" s="11"/>
      <c r="C93" s="11"/>
      <c r="D93" s="56"/>
      <c r="E93" s="99"/>
      <c r="F93" s="99"/>
      <c r="G93" s="99"/>
      <c r="H93" s="99"/>
      <c r="I93" s="99"/>
      <c r="J93" s="99"/>
      <c r="K93" s="99"/>
      <c r="L93" s="99"/>
      <c r="M93" s="75"/>
    </row>
    <row r="94" spans="1:13" ht="12.75">
      <c r="A94" s="35" t="s">
        <v>142</v>
      </c>
      <c r="B94" s="11"/>
      <c r="C94" s="11"/>
      <c r="D94" s="56"/>
      <c r="E94" s="99"/>
      <c r="F94" s="99"/>
      <c r="G94" s="99"/>
      <c r="H94" s="99"/>
      <c r="I94" s="99"/>
      <c r="J94" s="99"/>
      <c r="K94" s="99"/>
      <c r="L94" s="99"/>
      <c r="M94" s="75"/>
    </row>
    <row r="95" spans="1:13" ht="15">
      <c r="A95" s="36" t="s">
        <v>12</v>
      </c>
      <c r="B95" s="11"/>
      <c r="C95" s="11"/>
      <c r="D95" s="44">
        <v>265</v>
      </c>
      <c r="E95" s="44">
        <v>265</v>
      </c>
      <c r="F95" s="74">
        <f>+E95+E95*0.05</f>
        <v>278.25</v>
      </c>
      <c r="G95" s="119">
        <f>+F95*0.06+278.25</f>
        <v>294.945</v>
      </c>
      <c r="H95" s="120">
        <v>312.64</v>
      </c>
      <c r="I95" s="120">
        <f aca="true" t="shared" si="8" ref="I95:K96">H95*1.06</f>
        <v>331.3984</v>
      </c>
      <c r="J95" s="120">
        <f t="shared" si="8"/>
        <v>351.282304</v>
      </c>
      <c r="K95" s="120">
        <f t="shared" si="8"/>
        <v>372.35924224</v>
      </c>
      <c r="L95" s="120">
        <f>K95*1.06</f>
        <v>394.70079677440003</v>
      </c>
      <c r="M95" s="29">
        <f>(G95-F95)/F95*100</f>
        <v>5.999999999999997</v>
      </c>
    </row>
    <row r="96" spans="1:13" ht="15">
      <c r="A96" s="36" t="s">
        <v>13</v>
      </c>
      <c r="B96" s="11"/>
      <c r="C96" s="11"/>
      <c r="D96" s="44">
        <v>100</v>
      </c>
      <c r="E96" s="44">
        <v>100</v>
      </c>
      <c r="F96" s="74">
        <f>+E96+E96*0.05</f>
        <v>105</v>
      </c>
      <c r="G96" s="119">
        <f>+F96*0.06+105</f>
        <v>111.3</v>
      </c>
      <c r="H96" s="120">
        <v>117.98</v>
      </c>
      <c r="I96" s="120">
        <f t="shared" si="8"/>
        <v>125.0588</v>
      </c>
      <c r="J96" s="120">
        <f t="shared" si="8"/>
        <v>132.562328</v>
      </c>
      <c r="K96" s="120">
        <f t="shared" si="8"/>
        <v>140.51606768000002</v>
      </c>
      <c r="L96" s="120">
        <f>K96*1.06</f>
        <v>148.94703174080004</v>
      </c>
      <c r="M96" s="29">
        <f>(G96-F96)/F96*100</f>
        <v>5.999999999999997</v>
      </c>
    </row>
    <row r="97" spans="1:13" ht="12.75">
      <c r="A97" s="36" t="s">
        <v>14</v>
      </c>
      <c r="B97" s="11"/>
      <c r="C97" s="11"/>
      <c r="D97" s="56"/>
      <c r="E97" s="49"/>
      <c r="F97" s="99"/>
      <c r="G97" s="99"/>
      <c r="H97" s="99"/>
      <c r="I97" s="99"/>
      <c r="J97" s="99"/>
      <c r="K97" s="99"/>
      <c r="L97" s="99"/>
      <c r="M97" s="75"/>
    </row>
    <row r="98" spans="1:13" ht="12.75">
      <c r="A98" s="36" t="s">
        <v>15</v>
      </c>
      <c r="B98" s="11"/>
      <c r="C98" s="11"/>
      <c r="D98" s="56"/>
      <c r="E98" s="49"/>
      <c r="F98" s="99"/>
      <c r="G98" s="99"/>
      <c r="H98" s="99"/>
      <c r="I98" s="99"/>
      <c r="J98" s="99"/>
      <c r="K98" s="99"/>
      <c r="L98" s="99"/>
      <c r="M98" s="75"/>
    </row>
    <row r="99" spans="1:13" ht="12.75">
      <c r="A99" s="36"/>
      <c r="B99" s="11"/>
      <c r="C99" s="11"/>
      <c r="D99" s="56"/>
      <c r="E99" s="49"/>
      <c r="F99" s="99"/>
      <c r="G99" s="99"/>
      <c r="H99" s="99"/>
      <c r="I99" s="99"/>
      <c r="J99" s="99"/>
      <c r="K99" s="99"/>
      <c r="L99" s="99"/>
      <c r="M99" s="75"/>
    </row>
    <row r="100" spans="1:13" ht="12.75">
      <c r="A100" s="35" t="s">
        <v>143</v>
      </c>
      <c r="B100" s="11"/>
      <c r="C100" s="11"/>
      <c r="D100" s="56"/>
      <c r="E100" s="49"/>
      <c r="F100" s="99"/>
      <c r="G100" s="99"/>
      <c r="H100" s="99"/>
      <c r="I100" s="99"/>
      <c r="J100" s="99"/>
      <c r="K100" s="99"/>
      <c r="L100" s="99"/>
      <c r="M100" s="75"/>
    </row>
    <row r="101" spans="1:13" ht="15">
      <c r="A101" s="36" t="s">
        <v>16</v>
      </c>
      <c r="B101" s="11"/>
      <c r="C101" s="11"/>
      <c r="D101" s="44">
        <v>190</v>
      </c>
      <c r="E101" s="44">
        <v>190</v>
      </c>
      <c r="F101" s="74">
        <f>+E101+E101*0.05</f>
        <v>199.5</v>
      </c>
      <c r="G101" s="119">
        <f>+F101*0.06+199.5</f>
        <v>211.47</v>
      </c>
      <c r="H101" s="120">
        <v>224.16</v>
      </c>
      <c r="I101" s="120">
        <f aca="true" t="shared" si="9" ref="I101:K102">H101*1.06</f>
        <v>237.6096</v>
      </c>
      <c r="J101" s="120">
        <f t="shared" si="9"/>
        <v>251.86617600000002</v>
      </c>
      <c r="K101" s="120">
        <f t="shared" si="9"/>
        <v>266.97814656</v>
      </c>
      <c r="L101" s="120">
        <f>K101*1.06</f>
        <v>282.99683535360003</v>
      </c>
      <c r="M101" s="29">
        <f>(G101-F101)/F101*100</f>
        <v>5.999999999999999</v>
      </c>
    </row>
    <row r="102" spans="1:13" ht="15">
      <c r="A102" s="36" t="s">
        <v>17</v>
      </c>
      <c r="B102" s="11"/>
      <c r="C102" s="11"/>
      <c r="D102" s="44">
        <v>100</v>
      </c>
      <c r="E102" s="44">
        <v>100</v>
      </c>
      <c r="F102" s="74">
        <f>+E102+E102*0.05</f>
        <v>105</v>
      </c>
      <c r="G102" s="119">
        <f>+F102*0.06+105</f>
        <v>111.3</v>
      </c>
      <c r="H102" s="120">
        <v>117.98</v>
      </c>
      <c r="I102" s="120">
        <f t="shared" si="9"/>
        <v>125.0588</v>
      </c>
      <c r="J102" s="120">
        <f t="shared" si="9"/>
        <v>132.562328</v>
      </c>
      <c r="K102" s="120">
        <f t="shared" si="9"/>
        <v>140.51606768000002</v>
      </c>
      <c r="L102" s="120">
        <f>K102*1.06</f>
        <v>148.94703174080004</v>
      </c>
      <c r="M102" s="29">
        <f>(G102-F102)/F102*100</f>
        <v>5.999999999999997</v>
      </c>
    </row>
    <row r="103" spans="1:13" ht="12.75">
      <c r="A103" s="36" t="s">
        <v>18</v>
      </c>
      <c r="B103" s="11"/>
      <c r="C103" s="11"/>
      <c r="D103" s="56"/>
      <c r="E103" s="49"/>
      <c r="F103" s="49"/>
      <c r="G103" s="49"/>
      <c r="H103" s="49"/>
      <c r="I103" s="49"/>
      <c r="J103" s="49"/>
      <c r="K103" s="49"/>
      <c r="L103" s="49"/>
      <c r="M103" s="75"/>
    </row>
    <row r="104" spans="1:13" ht="12.75">
      <c r="A104" s="36"/>
      <c r="B104" s="11"/>
      <c r="C104" s="11"/>
      <c r="D104" s="56"/>
      <c r="E104" s="75"/>
      <c r="F104" s="75"/>
      <c r="G104" s="75"/>
      <c r="H104" s="75"/>
      <c r="I104" s="75"/>
      <c r="J104" s="75"/>
      <c r="K104" s="75"/>
      <c r="L104" s="75"/>
      <c r="M104" s="76"/>
    </row>
    <row r="105" spans="1:13" ht="12.75">
      <c r="A105" s="35" t="s">
        <v>19</v>
      </c>
      <c r="B105" s="11"/>
      <c r="C105" s="11"/>
      <c r="D105" s="56"/>
      <c r="E105" s="75"/>
      <c r="F105" s="75"/>
      <c r="G105" s="75"/>
      <c r="H105" s="75"/>
      <c r="I105" s="75"/>
      <c r="J105" s="75"/>
      <c r="K105" s="75"/>
      <c r="L105" s="75"/>
      <c r="M105" s="76"/>
    </row>
    <row r="106" spans="1:13" ht="12.75">
      <c r="A106" s="35" t="s">
        <v>77</v>
      </c>
      <c r="B106" s="11"/>
      <c r="C106" s="11"/>
      <c r="D106" s="56"/>
      <c r="E106" s="75"/>
      <c r="F106" s="75"/>
      <c r="G106" s="75"/>
      <c r="H106" s="75"/>
      <c r="I106" s="75"/>
      <c r="J106" s="75"/>
      <c r="K106" s="75"/>
      <c r="L106" s="75"/>
      <c r="M106" s="76"/>
    </row>
    <row r="107" spans="1:13" ht="12.75">
      <c r="A107" s="35" t="s">
        <v>20</v>
      </c>
      <c r="B107" s="11"/>
      <c r="C107" s="11"/>
      <c r="D107" s="56"/>
      <c r="E107" s="75"/>
      <c r="F107" s="75"/>
      <c r="G107" s="75"/>
      <c r="H107" s="75"/>
      <c r="I107" s="75"/>
      <c r="J107" s="75"/>
      <c r="K107" s="75"/>
      <c r="L107" s="75"/>
      <c r="M107" s="76"/>
    </row>
    <row r="108" spans="1:13" ht="12.75">
      <c r="A108" s="35" t="s">
        <v>21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3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292" t="s">
        <v>22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4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21" t="s">
        <v>78</v>
      </c>
      <c r="B112" s="11"/>
      <c r="C112" s="11"/>
      <c r="D112" s="17" t="s">
        <v>47</v>
      </c>
      <c r="E112" s="17" t="s">
        <v>54</v>
      </c>
      <c r="F112" s="77" t="s">
        <v>134</v>
      </c>
      <c r="G112" s="116" t="s">
        <v>140</v>
      </c>
      <c r="H112" s="116" t="s">
        <v>147</v>
      </c>
      <c r="I112" s="116" t="s">
        <v>150</v>
      </c>
      <c r="J112" s="116" t="s">
        <v>152</v>
      </c>
      <c r="K112" s="116" t="s">
        <v>154</v>
      </c>
      <c r="L112" s="116" t="s">
        <v>258</v>
      </c>
      <c r="M112" s="13" t="s">
        <v>1</v>
      </c>
    </row>
    <row r="113" spans="1:13" ht="15">
      <c r="A113" s="32" t="s">
        <v>23</v>
      </c>
      <c r="B113" s="33"/>
      <c r="C113" s="11"/>
      <c r="D113" s="44">
        <v>1000</v>
      </c>
      <c r="E113" s="27">
        <v>1500</v>
      </c>
      <c r="F113" s="78">
        <f aca="true" t="shared" si="10" ref="F113:F126">+E113+E113*0.05</f>
        <v>1575</v>
      </c>
      <c r="G113" s="119">
        <f aca="true" t="shared" si="11" ref="G113:H117">+F113*0.06+F113</f>
        <v>1669.5</v>
      </c>
      <c r="H113" s="120">
        <f t="shared" si="11"/>
        <v>1769.67</v>
      </c>
      <c r="I113" s="120">
        <f aca="true" t="shared" si="12" ref="I113:K117">H113*1.06</f>
        <v>1875.8502</v>
      </c>
      <c r="J113" s="120">
        <f t="shared" si="12"/>
        <v>1988.4012120000002</v>
      </c>
      <c r="K113" s="120">
        <f t="shared" si="12"/>
        <v>2107.7052847200002</v>
      </c>
      <c r="L113" s="120">
        <f>K113*1.06</f>
        <v>2234.1676018032003</v>
      </c>
      <c r="M113" s="29">
        <f>(G113-F113)/F113*100</f>
        <v>6</v>
      </c>
    </row>
    <row r="114" spans="1:13" ht="15">
      <c r="A114" s="32" t="s">
        <v>24</v>
      </c>
      <c r="B114" s="33"/>
      <c r="C114" s="11"/>
      <c r="D114" s="44">
        <v>1000</v>
      </c>
      <c r="E114" s="27">
        <v>1000</v>
      </c>
      <c r="F114" s="78">
        <f t="shared" si="10"/>
        <v>1050</v>
      </c>
      <c r="G114" s="119">
        <f t="shared" si="11"/>
        <v>1113</v>
      </c>
      <c r="H114" s="120">
        <f t="shared" si="11"/>
        <v>1179.78</v>
      </c>
      <c r="I114" s="120">
        <f t="shared" si="12"/>
        <v>1250.5668</v>
      </c>
      <c r="J114" s="120">
        <f t="shared" si="12"/>
        <v>1325.6008080000001</v>
      </c>
      <c r="K114" s="120">
        <f t="shared" si="12"/>
        <v>1405.1368564800002</v>
      </c>
      <c r="L114" s="120">
        <f>K114*1.06</f>
        <v>1489.4450678688004</v>
      </c>
      <c r="M114" s="29">
        <f>(G114-F114)/F114*100</f>
        <v>6</v>
      </c>
    </row>
    <row r="115" spans="1:13" ht="15">
      <c r="A115" s="34" t="s">
        <v>49</v>
      </c>
      <c r="B115" s="33"/>
      <c r="C115" s="11"/>
      <c r="D115" s="44"/>
      <c r="E115" s="27">
        <v>200</v>
      </c>
      <c r="F115" s="78">
        <f t="shared" si="10"/>
        <v>210</v>
      </c>
      <c r="G115" s="119">
        <f t="shared" si="11"/>
        <v>222.6</v>
      </c>
      <c r="H115" s="120">
        <f t="shared" si="11"/>
        <v>235.956</v>
      </c>
      <c r="I115" s="120">
        <f t="shared" si="12"/>
        <v>250.11336</v>
      </c>
      <c r="J115" s="120">
        <f t="shared" si="12"/>
        <v>265.1201616</v>
      </c>
      <c r="K115" s="120">
        <f t="shared" si="12"/>
        <v>281.027371296</v>
      </c>
      <c r="L115" s="120">
        <f>K115*1.06</f>
        <v>297.88901357376005</v>
      </c>
      <c r="M115" s="29">
        <f>(G115-F115)/F115*100</f>
        <v>5.999999999999997</v>
      </c>
    </row>
    <row r="116" spans="1:13" ht="15">
      <c r="A116" s="34" t="s">
        <v>50</v>
      </c>
      <c r="B116" s="33"/>
      <c r="C116" s="11"/>
      <c r="D116" s="64"/>
      <c r="E116" s="27">
        <v>100</v>
      </c>
      <c r="F116" s="78">
        <f t="shared" si="10"/>
        <v>105</v>
      </c>
      <c r="G116" s="119">
        <f t="shared" si="11"/>
        <v>111.3</v>
      </c>
      <c r="H116" s="120">
        <f t="shared" si="11"/>
        <v>117.978</v>
      </c>
      <c r="I116" s="120">
        <f t="shared" si="12"/>
        <v>125.05668</v>
      </c>
      <c r="J116" s="120">
        <f t="shared" si="12"/>
        <v>132.5600808</v>
      </c>
      <c r="K116" s="120">
        <f t="shared" si="12"/>
        <v>140.513685648</v>
      </c>
      <c r="L116" s="120">
        <f>K116*1.06</f>
        <v>148.94450678688003</v>
      </c>
      <c r="M116" s="29">
        <f>(G116-F116)/F116*100</f>
        <v>5.999999999999997</v>
      </c>
    </row>
    <row r="117" spans="1:13" ht="15">
      <c r="A117" s="34" t="s">
        <v>25</v>
      </c>
      <c r="B117" s="33"/>
      <c r="C117" s="11"/>
      <c r="D117" s="64"/>
      <c r="E117" s="27">
        <v>100</v>
      </c>
      <c r="F117" s="78">
        <f t="shared" si="10"/>
        <v>105</v>
      </c>
      <c r="G117" s="119">
        <f t="shared" si="11"/>
        <v>111.3</v>
      </c>
      <c r="H117" s="120">
        <f t="shared" si="11"/>
        <v>117.978</v>
      </c>
      <c r="I117" s="120">
        <f t="shared" si="12"/>
        <v>125.05668</v>
      </c>
      <c r="J117" s="120">
        <f t="shared" si="12"/>
        <v>132.5600808</v>
      </c>
      <c r="K117" s="120">
        <f t="shared" si="12"/>
        <v>140.513685648</v>
      </c>
      <c r="L117" s="120">
        <f>K117*1.06</f>
        <v>148.94450678688003</v>
      </c>
      <c r="M117" s="29">
        <f>(G117-F117)/F117*100</f>
        <v>5.999999999999997</v>
      </c>
    </row>
    <row r="118" spans="1:13" ht="12.75">
      <c r="A118" s="21" t="s">
        <v>81</v>
      </c>
      <c r="B118" s="11"/>
      <c r="C118" s="11"/>
      <c r="D118" s="64"/>
      <c r="E118" s="42"/>
      <c r="F118" s="78"/>
      <c r="G118" s="119"/>
      <c r="H118" s="119"/>
      <c r="I118" s="119"/>
      <c r="J118" s="119"/>
      <c r="K118" s="119"/>
      <c r="L118" s="119"/>
      <c r="M118" s="29"/>
    </row>
    <row r="119" spans="1:13" ht="15">
      <c r="A119" s="32" t="s">
        <v>23</v>
      </c>
      <c r="B119" s="33"/>
      <c r="C119" s="11"/>
      <c r="D119" s="64"/>
      <c r="E119" s="27">
        <v>150</v>
      </c>
      <c r="F119" s="78">
        <f t="shared" si="10"/>
        <v>157.5</v>
      </c>
      <c r="G119" s="119">
        <f aca="true" t="shared" si="13" ref="G119:H122">+F119*0.06+F119</f>
        <v>166.95</v>
      </c>
      <c r="H119" s="120">
        <f t="shared" si="13"/>
        <v>176.96699999999998</v>
      </c>
      <c r="I119" s="120">
        <f aca="true" t="shared" si="14" ref="I119:K122">H119*1.06</f>
        <v>187.58502</v>
      </c>
      <c r="J119" s="120">
        <f t="shared" si="14"/>
        <v>198.8401212</v>
      </c>
      <c r="K119" s="120">
        <f t="shared" si="14"/>
        <v>210.770528472</v>
      </c>
      <c r="L119" s="120">
        <f>K119*1.06</f>
        <v>223.41676018032</v>
      </c>
      <c r="M119" s="29">
        <f>(G119-F119)/F119*100</f>
        <v>5.999999999999993</v>
      </c>
    </row>
    <row r="120" spans="1:13" ht="15">
      <c r="A120" s="32" t="s">
        <v>24</v>
      </c>
      <c r="B120" s="33"/>
      <c r="C120" s="11"/>
      <c r="D120" s="64"/>
      <c r="E120" s="27">
        <v>100</v>
      </c>
      <c r="F120" s="78">
        <f t="shared" si="10"/>
        <v>105</v>
      </c>
      <c r="G120" s="119">
        <f t="shared" si="13"/>
        <v>111.3</v>
      </c>
      <c r="H120" s="120">
        <f t="shared" si="13"/>
        <v>117.978</v>
      </c>
      <c r="I120" s="120">
        <f t="shared" si="14"/>
        <v>125.05668</v>
      </c>
      <c r="J120" s="120">
        <f t="shared" si="14"/>
        <v>132.5600808</v>
      </c>
      <c r="K120" s="120">
        <f t="shared" si="14"/>
        <v>140.513685648</v>
      </c>
      <c r="L120" s="120">
        <f>K120*1.06</f>
        <v>148.94450678688003</v>
      </c>
      <c r="M120" s="29">
        <f>(G120-F120)/F120*100</f>
        <v>5.999999999999997</v>
      </c>
    </row>
    <row r="121" spans="1:13" ht="15">
      <c r="A121" s="34" t="s">
        <v>49</v>
      </c>
      <c r="B121" s="33"/>
      <c r="C121" s="11"/>
      <c r="D121" s="64"/>
      <c r="E121" s="27">
        <v>200</v>
      </c>
      <c r="F121" s="78">
        <f t="shared" si="10"/>
        <v>210</v>
      </c>
      <c r="G121" s="119">
        <f t="shared" si="13"/>
        <v>222.6</v>
      </c>
      <c r="H121" s="120">
        <f t="shared" si="13"/>
        <v>235.956</v>
      </c>
      <c r="I121" s="120">
        <f t="shared" si="14"/>
        <v>250.11336</v>
      </c>
      <c r="J121" s="120">
        <f t="shared" si="14"/>
        <v>265.1201616</v>
      </c>
      <c r="K121" s="120">
        <f t="shared" si="14"/>
        <v>281.027371296</v>
      </c>
      <c r="L121" s="120">
        <f>K121*1.06</f>
        <v>297.88901357376005</v>
      </c>
      <c r="M121" s="29">
        <f>(G121-F121)/F121*100</f>
        <v>5.999999999999997</v>
      </c>
    </row>
    <row r="122" spans="1:13" ht="15">
      <c r="A122" s="34" t="s">
        <v>50</v>
      </c>
      <c r="B122" s="33"/>
      <c r="C122" s="11"/>
      <c r="D122" s="64"/>
      <c r="E122" s="27">
        <v>100</v>
      </c>
      <c r="F122" s="78">
        <f t="shared" si="10"/>
        <v>105</v>
      </c>
      <c r="G122" s="119">
        <f t="shared" si="13"/>
        <v>111.3</v>
      </c>
      <c r="H122" s="120">
        <f t="shared" si="13"/>
        <v>117.978</v>
      </c>
      <c r="I122" s="120">
        <f t="shared" si="14"/>
        <v>125.05668</v>
      </c>
      <c r="J122" s="120">
        <f t="shared" si="14"/>
        <v>132.5600808</v>
      </c>
      <c r="K122" s="120">
        <f t="shared" si="14"/>
        <v>140.513685648</v>
      </c>
      <c r="L122" s="120">
        <f>K122*1.06</f>
        <v>148.94450678688003</v>
      </c>
      <c r="M122" s="29">
        <f>(G122-F122)/F122*100</f>
        <v>5.999999999999997</v>
      </c>
    </row>
    <row r="123" spans="1:13" ht="12.75">
      <c r="A123" s="34"/>
      <c r="B123" s="33"/>
      <c r="C123" s="11"/>
      <c r="D123" s="64"/>
      <c r="E123" s="27"/>
      <c r="F123" s="78"/>
      <c r="G123" s="119"/>
      <c r="H123" s="119"/>
      <c r="I123" s="119"/>
      <c r="J123" s="119"/>
      <c r="K123" s="119"/>
      <c r="L123" s="119"/>
      <c r="M123" s="29"/>
    </row>
    <row r="124" spans="1:13" ht="12.75">
      <c r="A124" s="11"/>
      <c r="B124" s="11"/>
      <c r="C124" s="11"/>
      <c r="D124" s="64"/>
      <c r="E124" s="42"/>
      <c r="F124" s="78"/>
      <c r="G124" s="119"/>
      <c r="H124" s="119"/>
      <c r="I124" s="119"/>
      <c r="J124" s="119"/>
      <c r="K124" s="119"/>
      <c r="L124" s="119"/>
      <c r="M124" s="29"/>
    </row>
    <row r="125" spans="1:13" ht="12.75">
      <c r="A125" s="79" t="s">
        <v>26</v>
      </c>
      <c r="B125" s="56"/>
      <c r="C125" s="11"/>
      <c r="D125" s="64"/>
      <c r="E125" s="42"/>
      <c r="F125" s="78"/>
      <c r="G125" s="119"/>
      <c r="H125" s="119"/>
      <c r="I125" s="119"/>
      <c r="J125" s="119"/>
      <c r="K125" s="119"/>
      <c r="L125" s="119"/>
      <c r="M125" s="29"/>
    </row>
    <row r="126" spans="1:13" ht="15">
      <c r="A126" s="32" t="s">
        <v>27</v>
      </c>
      <c r="B126" s="33"/>
      <c r="C126" s="11"/>
      <c r="D126" s="64"/>
      <c r="E126" s="27">
        <v>1000</v>
      </c>
      <c r="F126" s="78">
        <f t="shared" si="10"/>
        <v>1050</v>
      </c>
      <c r="G126" s="119">
        <f>+F126*0.06+F126</f>
        <v>1113</v>
      </c>
      <c r="H126" s="120">
        <f>+G126*0.06+G126</f>
        <v>1179.78</v>
      </c>
      <c r="I126" s="120">
        <f>H126*1.06</f>
        <v>1250.5668</v>
      </c>
      <c r="J126" s="120">
        <f>I126*1.06</f>
        <v>1325.6008080000001</v>
      </c>
      <c r="K126" s="120">
        <f>J126*1.06</f>
        <v>1405.1368564800002</v>
      </c>
      <c r="L126" s="120">
        <f>K126*1.06</f>
        <v>1489.4450678688004</v>
      </c>
      <c r="M126" s="29">
        <f>(G126-F126)/F126*100</f>
        <v>6</v>
      </c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 t="s">
        <v>28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 t="s">
        <v>42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292" t="s">
        <v>29</v>
      </c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4"/>
    </row>
    <row r="133" spans="1:13" ht="12.75">
      <c r="A133" s="11" t="s">
        <v>157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 t="s">
        <v>156</v>
      </c>
      <c r="B134" s="11" t="s">
        <v>158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292" t="s">
        <v>30</v>
      </c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4"/>
    </row>
    <row r="136" spans="1:13" ht="12.75">
      <c r="A136" s="80"/>
      <c r="B136" s="81"/>
      <c r="C136" s="160"/>
      <c r="D136" s="17"/>
      <c r="E136" s="17" t="s">
        <v>54</v>
      </c>
      <c r="F136" s="37" t="s">
        <v>134</v>
      </c>
      <c r="G136" s="116" t="s">
        <v>140</v>
      </c>
      <c r="H136" s="116" t="s">
        <v>147</v>
      </c>
      <c r="I136" s="116" t="s">
        <v>150</v>
      </c>
      <c r="J136" s="116" t="s">
        <v>152</v>
      </c>
      <c r="K136" s="116" t="s">
        <v>154</v>
      </c>
      <c r="L136" s="116" t="s">
        <v>258</v>
      </c>
      <c r="M136" s="13" t="s">
        <v>1</v>
      </c>
    </row>
    <row r="137" spans="1:13" ht="15">
      <c r="A137" s="64" t="s">
        <v>155</v>
      </c>
      <c r="B137" s="64"/>
      <c r="C137" s="11"/>
      <c r="D137" s="64"/>
      <c r="E137" s="27">
        <v>50</v>
      </c>
      <c r="F137" s="82">
        <f>+E137+E137*0.05</f>
        <v>52.5</v>
      </c>
      <c r="G137" s="119">
        <f aca="true" t="shared" si="15" ref="G137:H139">+F137*0.06+F137</f>
        <v>55.65</v>
      </c>
      <c r="H137" s="120">
        <f t="shared" si="15"/>
        <v>58.989</v>
      </c>
      <c r="I137" s="120">
        <f aca="true" t="shared" si="16" ref="I137:J139">H137*1.06</f>
        <v>62.52834</v>
      </c>
      <c r="J137" s="120">
        <f t="shared" si="16"/>
        <v>66.2800404</v>
      </c>
      <c r="K137" s="120">
        <v>74.47</v>
      </c>
      <c r="L137" s="120">
        <f>K137*1.06</f>
        <v>78.93820000000001</v>
      </c>
      <c r="M137" s="29">
        <f>(G137-F137)/F137*100</f>
        <v>5.999999999999997</v>
      </c>
    </row>
    <row r="138" spans="1:13" ht="15">
      <c r="A138" s="64" t="s">
        <v>31</v>
      </c>
      <c r="B138" s="64"/>
      <c r="C138" s="11"/>
      <c r="D138" s="64"/>
      <c r="E138" s="27">
        <v>20</v>
      </c>
      <c r="F138" s="82">
        <f>+E138+E138*0.05</f>
        <v>21</v>
      </c>
      <c r="G138" s="119">
        <f t="shared" si="15"/>
        <v>22.26</v>
      </c>
      <c r="H138" s="120">
        <f t="shared" si="15"/>
        <v>23.5956</v>
      </c>
      <c r="I138" s="120">
        <f t="shared" si="16"/>
        <v>25.011336000000004</v>
      </c>
      <c r="J138" s="120">
        <f t="shared" si="16"/>
        <v>26.512016160000005</v>
      </c>
      <c r="K138" s="120">
        <v>30</v>
      </c>
      <c r="L138" s="120">
        <f>K138*1.06</f>
        <v>31.8</v>
      </c>
      <c r="M138" s="29">
        <f>(G138-F138)/F138*100</f>
        <v>6.000000000000007</v>
      </c>
    </row>
    <row r="139" spans="1:13" ht="15">
      <c r="A139" s="64" t="s">
        <v>32</v>
      </c>
      <c r="B139" s="64"/>
      <c r="C139" s="2"/>
      <c r="D139" s="64"/>
      <c r="E139" s="27">
        <v>20</v>
      </c>
      <c r="F139" s="82">
        <f>+E139+E139*0.05</f>
        <v>21</v>
      </c>
      <c r="G139" s="119">
        <f t="shared" si="15"/>
        <v>22.26</v>
      </c>
      <c r="H139" s="120">
        <f t="shared" si="15"/>
        <v>23.5956</v>
      </c>
      <c r="I139" s="120">
        <f t="shared" si="16"/>
        <v>25.011336000000004</v>
      </c>
      <c r="J139" s="120">
        <f t="shared" si="16"/>
        <v>26.512016160000005</v>
      </c>
      <c r="K139" s="120">
        <v>30</v>
      </c>
      <c r="L139" s="120">
        <f>K139*1.06</f>
        <v>31.8</v>
      </c>
      <c r="M139" s="29">
        <f>(G139-F139)/F139*100</f>
        <v>6.000000000000007</v>
      </c>
    </row>
    <row r="140" spans="1:13" ht="12.75">
      <c r="A140" s="56"/>
      <c r="B140" s="56"/>
      <c r="C140" s="11"/>
      <c r="D140" s="56"/>
      <c r="E140" s="83"/>
      <c r="F140" s="101"/>
      <c r="G140" s="101"/>
      <c r="H140" s="101"/>
      <c r="I140" s="101"/>
      <c r="J140" s="101"/>
      <c r="K140" s="101"/>
      <c r="L140" s="101"/>
      <c r="M140" s="75"/>
    </row>
    <row r="141" spans="1:13" ht="12.75">
      <c r="A141" s="292" t="s">
        <v>83</v>
      </c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4"/>
    </row>
    <row r="142" spans="1:13" ht="12.75">
      <c r="A142" s="56"/>
      <c r="B142" s="56"/>
      <c r="C142" s="11"/>
      <c r="D142" s="17"/>
      <c r="E142" s="17" t="s">
        <v>54</v>
      </c>
      <c r="F142" s="37" t="s">
        <v>134</v>
      </c>
      <c r="G142" s="116" t="s">
        <v>140</v>
      </c>
      <c r="H142" s="116" t="s">
        <v>147</v>
      </c>
      <c r="I142" s="116" t="s">
        <v>150</v>
      </c>
      <c r="J142" s="116" t="s">
        <v>152</v>
      </c>
      <c r="K142" s="116" t="s">
        <v>154</v>
      </c>
      <c r="L142" s="116" t="s">
        <v>258</v>
      </c>
      <c r="M142" s="13" t="s">
        <v>1</v>
      </c>
    </row>
    <row r="143" spans="1:13" ht="15">
      <c r="A143" s="32" t="s">
        <v>84</v>
      </c>
      <c r="B143" s="33"/>
      <c r="C143" s="11"/>
      <c r="D143" s="64"/>
      <c r="E143" s="27">
        <v>40</v>
      </c>
      <c r="F143" s="82">
        <f aca="true" t="shared" si="17" ref="F143:F148">+E143+E143*0.05</f>
        <v>42</v>
      </c>
      <c r="G143" s="119">
        <f aca="true" t="shared" si="18" ref="G143:G149">+F143*0.06+F143</f>
        <v>44.52</v>
      </c>
      <c r="H143" s="120">
        <f aca="true" t="shared" si="19" ref="H143:H149">+G143*0.06+G143</f>
        <v>47.1912</v>
      </c>
      <c r="I143" s="120">
        <f aca="true" t="shared" si="20" ref="I143:L149">H143*1.06</f>
        <v>50.02267200000001</v>
      </c>
      <c r="J143" s="120">
        <f t="shared" si="20"/>
        <v>53.02403232000001</v>
      </c>
      <c r="K143" s="120">
        <f t="shared" si="20"/>
        <v>56.20547425920002</v>
      </c>
      <c r="L143" s="120">
        <f>K143*1.06</f>
        <v>59.57780271475202</v>
      </c>
      <c r="M143" s="29">
        <f aca="true" t="shared" si="21" ref="M143:M149">(G143-F143)/F143*100</f>
        <v>6.000000000000007</v>
      </c>
    </row>
    <row r="144" spans="1:13" ht="15">
      <c r="A144" s="32" t="s">
        <v>85</v>
      </c>
      <c r="B144" s="33"/>
      <c r="C144" s="11"/>
      <c r="D144" s="64"/>
      <c r="E144" s="27">
        <v>75</v>
      </c>
      <c r="F144" s="82">
        <f t="shared" si="17"/>
        <v>78.75</v>
      </c>
      <c r="G144" s="119">
        <f t="shared" si="18"/>
        <v>83.475</v>
      </c>
      <c r="H144" s="120">
        <f t="shared" si="19"/>
        <v>88.48349999999999</v>
      </c>
      <c r="I144" s="120">
        <f t="shared" si="20"/>
        <v>93.79251</v>
      </c>
      <c r="J144" s="120">
        <f t="shared" si="20"/>
        <v>99.4200606</v>
      </c>
      <c r="K144" s="120">
        <f t="shared" si="20"/>
        <v>105.385264236</v>
      </c>
      <c r="L144" s="120">
        <f t="shared" si="20"/>
        <v>111.70838009016</v>
      </c>
      <c r="M144" s="29">
        <f t="shared" si="21"/>
        <v>5.999999999999993</v>
      </c>
    </row>
    <row r="145" spans="1:13" ht="15">
      <c r="A145" s="32" t="s">
        <v>86</v>
      </c>
      <c r="B145" s="33"/>
      <c r="C145" s="11"/>
      <c r="D145" s="64"/>
      <c r="E145" s="27">
        <v>200</v>
      </c>
      <c r="F145" s="82">
        <f t="shared" si="17"/>
        <v>210</v>
      </c>
      <c r="G145" s="119">
        <f t="shared" si="18"/>
        <v>222.6</v>
      </c>
      <c r="H145" s="120">
        <f t="shared" si="19"/>
        <v>235.956</v>
      </c>
      <c r="I145" s="120">
        <f t="shared" si="20"/>
        <v>250.11336</v>
      </c>
      <c r="J145" s="120">
        <f t="shared" si="20"/>
        <v>265.1201616</v>
      </c>
      <c r="K145" s="120">
        <f t="shared" si="20"/>
        <v>281.027371296</v>
      </c>
      <c r="L145" s="120">
        <f t="shared" si="20"/>
        <v>297.88901357376005</v>
      </c>
      <c r="M145" s="29">
        <f t="shared" si="21"/>
        <v>5.999999999999997</v>
      </c>
    </row>
    <row r="146" spans="1:13" ht="15">
      <c r="A146" s="32" t="s">
        <v>90</v>
      </c>
      <c r="B146" s="33"/>
      <c r="C146" s="11"/>
      <c r="D146" s="64"/>
      <c r="E146" s="27">
        <v>375</v>
      </c>
      <c r="F146" s="82">
        <f t="shared" si="17"/>
        <v>393.75</v>
      </c>
      <c r="G146" s="119">
        <f t="shared" si="18"/>
        <v>417.375</v>
      </c>
      <c r="H146" s="120">
        <f t="shared" si="19"/>
        <v>442.4175</v>
      </c>
      <c r="I146" s="120">
        <f t="shared" si="20"/>
        <v>468.96255</v>
      </c>
      <c r="J146" s="120">
        <f t="shared" si="20"/>
        <v>497.10030300000005</v>
      </c>
      <c r="K146" s="120">
        <f t="shared" si="20"/>
        <v>526.9263211800001</v>
      </c>
      <c r="L146" s="120">
        <f t="shared" si="20"/>
        <v>558.5419004508001</v>
      </c>
      <c r="M146" s="29">
        <f t="shared" si="21"/>
        <v>6</v>
      </c>
    </row>
    <row r="147" spans="1:13" ht="15">
      <c r="A147" s="32" t="s">
        <v>87</v>
      </c>
      <c r="B147" s="33"/>
      <c r="C147" s="11"/>
      <c r="D147" s="64"/>
      <c r="E147" s="27">
        <v>350</v>
      </c>
      <c r="F147" s="82">
        <f t="shared" si="17"/>
        <v>367.5</v>
      </c>
      <c r="G147" s="119">
        <f t="shared" si="18"/>
        <v>389.55</v>
      </c>
      <c r="H147" s="120">
        <f t="shared" si="19"/>
        <v>412.923</v>
      </c>
      <c r="I147" s="120">
        <f t="shared" si="20"/>
        <v>437.69838000000004</v>
      </c>
      <c r="J147" s="120">
        <f t="shared" si="20"/>
        <v>463.9602828000001</v>
      </c>
      <c r="K147" s="120">
        <f t="shared" si="20"/>
        <v>491.7978997680001</v>
      </c>
      <c r="L147" s="120">
        <f t="shared" si="20"/>
        <v>521.3057737540802</v>
      </c>
      <c r="M147" s="29">
        <f t="shared" si="21"/>
        <v>6.0000000000000036</v>
      </c>
    </row>
    <row r="148" spans="1:13" ht="15">
      <c r="A148" s="32" t="s">
        <v>88</v>
      </c>
      <c r="B148" s="33"/>
      <c r="C148" s="11"/>
      <c r="D148" s="64"/>
      <c r="E148" s="27">
        <v>200</v>
      </c>
      <c r="F148" s="82">
        <f t="shared" si="17"/>
        <v>210</v>
      </c>
      <c r="G148" s="119">
        <f t="shared" si="18"/>
        <v>222.6</v>
      </c>
      <c r="H148" s="120">
        <f t="shared" si="19"/>
        <v>235.956</v>
      </c>
      <c r="I148" s="120">
        <f t="shared" si="20"/>
        <v>250.11336</v>
      </c>
      <c r="J148" s="120">
        <f t="shared" si="20"/>
        <v>265.1201616</v>
      </c>
      <c r="K148" s="120">
        <f t="shared" si="20"/>
        <v>281.027371296</v>
      </c>
      <c r="L148" s="120">
        <f t="shared" si="20"/>
        <v>297.88901357376005</v>
      </c>
      <c r="M148" s="29">
        <f t="shared" si="21"/>
        <v>5.999999999999997</v>
      </c>
    </row>
    <row r="149" spans="1:13" ht="15">
      <c r="A149" s="34" t="s">
        <v>89</v>
      </c>
      <c r="B149" s="33"/>
      <c r="C149" s="11"/>
      <c r="D149" s="64"/>
      <c r="E149" s="27">
        <v>25</v>
      </c>
      <c r="F149" s="82">
        <v>50</v>
      </c>
      <c r="G149" s="119">
        <f t="shared" si="18"/>
        <v>53</v>
      </c>
      <c r="H149" s="120">
        <f t="shared" si="19"/>
        <v>56.18</v>
      </c>
      <c r="I149" s="120">
        <f t="shared" si="20"/>
        <v>59.5508</v>
      </c>
      <c r="J149" s="120">
        <f t="shared" si="20"/>
        <v>63.123848</v>
      </c>
      <c r="K149" s="120">
        <f t="shared" si="20"/>
        <v>66.91127888000001</v>
      </c>
      <c r="L149" s="120">
        <f t="shared" si="20"/>
        <v>70.92595561280001</v>
      </c>
      <c r="M149" s="29">
        <f t="shared" si="21"/>
        <v>6</v>
      </c>
    </row>
    <row r="150" spans="1:13" ht="12.75">
      <c r="A150" s="97"/>
      <c r="B150" s="97"/>
      <c r="C150" s="98"/>
      <c r="D150" s="97"/>
      <c r="E150" s="99"/>
      <c r="F150" s="100"/>
      <c r="G150" s="100"/>
      <c r="H150" s="100"/>
      <c r="I150" s="100"/>
      <c r="J150" s="100"/>
      <c r="K150" s="100"/>
      <c r="L150" s="100"/>
      <c r="M150" s="99"/>
    </row>
    <row r="151" spans="1:13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ht="12.75">
      <c r="A152" s="298" t="s">
        <v>33</v>
      </c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300"/>
    </row>
    <row r="153" spans="1:13" ht="12.75">
      <c r="A153" s="84"/>
      <c r="B153" s="159"/>
      <c r="C153" s="85"/>
      <c r="D153" s="17"/>
      <c r="E153" s="17" t="s">
        <v>54</v>
      </c>
      <c r="F153" s="37" t="s">
        <v>134</v>
      </c>
      <c r="G153" s="116" t="s">
        <v>140</v>
      </c>
      <c r="H153" s="116" t="s">
        <v>147</v>
      </c>
      <c r="I153" s="116" t="s">
        <v>150</v>
      </c>
      <c r="J153" s="116" t="s">
        <v>152</v>
      </c>
      <c r="K153" s="116" t="s">
        <v>154</v>
      </c>
      <c r="L153" s="116" t="s">
        <v>258</v>
      </c>
      <c r="M153" s="13" t="s">
        <v>1</v>
      </c>
    </row>
    <row r="154" spans="1:13" ht="12.75">
      <c r="A154" s="87" t="s">
        <v>34</v>
      </c>
      <c r="B154" s="64"/>
      <c r="C154" s="11"/>
      <c r="D154" s="86"/>
      <c r="E154" s="88"/>
      <c r="F154" s="82"/>
      <c r="G154" s="119"/>
      <c r="H154" s="119"/>
      <c r="I154" s="119"/>
      <c r="J154" s="119"/>
      <c r="K154" s="119"/>
      <c r="L154" s="119"/>
      <c r="M154" s="29"/>
    </row>
    <row r="155" spans="1:13" ht="15">
      <c r="A155" s="32" t="s">
        <v>35</v>
      </c>
      <c r="B155" s="64"/>
      <c r="C155" s="11"/>
      <c r="D155" s="64"/>
      <c r="E155" s="27">
        <v>50</v>
      </c>
      <c r="F155" s="82">
        <f>+E155+E155*0.05</f>
        <v>52.5</v>
      </c>
      <c r="G155" s="119">
        <f>+F155*0.06+F155</f>
        <v>55.65</v>
      </c>
      <c r="H155" s="120">
        <v>58.99</v>
      </c>
      <c r="I155" s="120">
        <f aca="true" t="shared" si="22" ref="I155:K158">H155*1.06</f>
        <v>62.5294</v>
      </c>
      <c r="J155" s="120">
        <f t="shared" si="22"/>
        <v>66.281164</v>
      </c>
      <c r="K155" s="120">
        <f t="shared" si="22"/>
        <v>70.25803384000001</v>
      </c>
      <c r="L155" s="120">
        <f>K155*1.06</f>
        <v>74.47351587040002</v>
      </c>
      <c r="M155" s="29">
        <f>(G155-F155)/F155*100</f>
        <v>5.999999999999997</v>
      </c>
    </row>
    <row r="156" spans="1:13" ht="15">
      <c r="A156" s="32" t="s">
        <v>36</v>
      </c>
      <c r="B156" s="64"/>
      <c r="C156" s="11"/>
      <c r="D156" s="64"/>
      <c r="E156" s="27">
        <v>50</v>
      </c>
      <c r="F156" s="82">
        <f>+E156+E156*0.05</f>
        <v>52.5</v>
      </c>
      <c r="G156" s="119">
        <f>+F156*0.06+F156</f>
        <v>55.65</v>
      </c>
      <c r="H156" s="120">
        <f>+G156*0.06+G156</f>
        <v>58.989</v>
      </c>
      <c r="I156" s="120">
        <f t="shared" si="22"/>
        <v>62.52834</v>
      </c>
      <c r="J156" s="120">
        <f t="shared" si="22"/>
        <v>66.2800404</v>
      </c>
      <c r="K156" s="120">
        <f t="shared" si="22"/>
        <v>70.256842824</v>
      </c>
      <c r="L156" s="120">
        <f>K156*1.06</f>
        <v>74.47225339344001</v>
      </c>
      <c r="M156" s="29">
        <f>(G156-F156)/F156*100</f>
        <v>5.999999999999997</v>
      </c>
    </row>
    <row r="157" spans="1:13" ht="15">
      <c r="A157" s="32" t="s">
        <v>37</v>
      </c>
      <c r="B157" s="64"/>
      <c r="C157" s="11"/>
      <c r="D157" s="64"/>
      <c r="E157" s="27">
        <v>50</v>
      </c>
      <c r="F157" s="82">
        <f>+E157+E157*0.05</f>
        <v>52.5</v>
      </c>
      <c r="G157" s="119">
        <f>+F157*0.06+F157</f>
        <v>55.65</v>
      </c>
      <c r="H157" s="120">
        <f>+G157*0.06+G157</f>
        <v>58.989</v>
      </c>
      <c r="I157" s="120">
        <f t="shared" si="22"/>
        <v>62.52834</v>
      </c>
      <c r="J157" s="120">
        <f t="shared" si="22"/>
        <v>66.2800404</v>
      </c>
      <c r="K157" s="120">
        <f t="shared" si="22"/>
        <v>70.256842824</v>
      </c>
      <c r="L157" s="120">
        <f>K157*1.06</f>
        <v>74.47225339344001</v>
      </c>
      <c r="M157" s="29">
        <f>(G157-F157)/F157*100</f>
        <v>5.999999999999997</v>
      </c>
    </row>
    <row r="158" spans="1:13" ht="15">
      <c r="A158" s="145" t="s">
        <v>82</v>
      </c>
      <c r="B158" s="64"/>
      <c r="C158" s="11"/>
      <c r="D158" s="72"/>
      <c r="E158" s="146">
        <v>200</v>
      </c>
      <c r="F158" s="147">
        <f>+E158+E158*0.05</f>
        <v>210</v>
      </c>
      <c r="G158" s="148">
        <f>+F158*0.06+F158</f>
        <v>222.6</v>
      </c>
      <c r="H158" s="120">
        <f>+G158*0.06+G158</f>
        <v>235.956</v>
      </c>
      <c r="I158" s="120">
        <f t="shared" si="22"/>
        <v>250.11336</v>
      </c>
      <c r="J158" s="120">
        <f t="shared" si="22"/>
        <v>265.1201616</v>
      </c>
      <c r="K158" s="120">
        <f t="shared" si="22"/>
        <v>281.027371296</v>
      </c>
      <c r="L158" s="120">
        <f>K158*1.06</f>
        <v>297.88901357376005</v>
      </c>
      <c r="M158" s="29">
        <f>(G158-F158)/F158*100</f>
        <v>5.999999999999997</v>
      </c>
    </row>
    <row r="159" spans="1:13" ht="15">
      <c r="A159" s="32" t="s">
        <v>260</v>
      </c>
      <c r="B159" s="64"/>
      <c r="C159" s="86"/>
      <c r="D159" s="86"/>
      <c r="E159" s="151"/>
      <c r="F159" s="152"/>
      <c r="G159" s="119"/>
      <c r="H159" s="120"/>
      <c r="I159" s="120"/>
      <c r="J159" s="120"/>
      <c r="K159" s="120"/>
      <c r="L159" s="120">
        <v>35</v>
      </c>
      <c r="M159" s="137"/>
    </row>
    <row r="160" spans="1:13" ht="15">
      <c r="A160" s="56" t="s">
        <v>271</v>
      </c>
      <c r="B160" s="144"/>
      <c r="C160" s="11"/>
      <c r="D160" s="56"/>
      <c r="E160" s="83"/>
      <c r="F160" s="149"/>
      <c r="G160" s="150"/>
      <c r="H160" s="120"/>
      <c r="I160" s="120"/>
      <c r="J160" s="120"/>
      <c r="K160" s="120"/>
      <c r="L160" s="120">
        <v>35</v>
      </c>
      <c r="M160" s="137"/>
    </row>
    <row r="161" spans="1:13" ht="12.75">
      <c r="A161" s="21" t="s">
        <v>259</v>
      </c>
      <c r="B161" s="142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</row>
    <row r="162" spans="1:13" ht="12.75">
      <c r="A162" s="138" t="s">
        <v>264</v>
      </c>
      <c r="B162" s="159"/>
      <c r="C162" s="141"/>
      <c r="D162" s="159"/>
      <c r="E162" s="159"/>
      <c r="F162" s="159"/>
      <c r="G162" s="139" t="s">
        <v>140</v>
      </c>
      <c r="H162" s="139" t="s">
        <v>147</v>
      </c>
      <c r="I162" s="139" t="s">
        <v>150</v>
      </c>
      <c r="J162" s="139" t="s">
        <v>152</v>
      </c>
      <c r="K162" s="139" t="s">
        <v>154</v>
      </c>
      <c r="L162" s="139" t="s">
        <v>258</v>
      </c>
      <c r="M162" s="159"/>
    </row>
    <row r="163" spans="1:13" ht="12.75">
      <c r="A163" s="64" t="s">
        <v>263</v>
      </c>
      <c r="B163" s="159"/>
      <c r="C163" s="141"/>
      <c r="D163" s="159"/>
      <c r="E163" s="159"/>
      <c r="F163" s="159"/>
      <c r="G163" s="139"/>
      <c r="H163" s="139"/>
      <c r="I163" s="139"/>
      <c r="J163" s="139"/>
      <c r="K163" s="139"/>
      <c r="L163" s="140">
        <v>1</v>
      </c>
      <c r="M163" s="159"/>
    </row>
    <row r="164" spans="1:13" ht="12.75">
      <c r="A164" s="64" t="s">
        <v>262</v>
      </c>
      <c r="B164" s="159"/>
      <c r="C164" s="141"/>
      <c r="D164" s="159"/>
      <c r="E164" s="159"/>
      <c r="F164" s="159"/>
      <c r="G164" s="139"/>
      <c r="H164" s="139"/>
      <c r="I164" s="139"/>
      <c r="J164" s="139"/>
      <c r="K164" s="139"/>
      <c r="L164" s="140">
        <v>0.5</v>
      </c>
      <c r="M164" s="159"/>
    </row>
    <row r="165" spans="1:13" ht="12.75">
      <c r="A165" s="64" t="s">
        <v>266</v>
      </c>
      <c r="B165" s="159"/>
      <c r="C165" s="141"/>
      <c r="D165" s="159"/>
      <c r="E165" s="159"/>
      <c r="F165" s="159"/>
      <c r="G165" s="139"/>
      <c r="H165" s="139"/>
      <c r="I165" s="139"/>
      <c r="J165" s="139"/>
      <c r="K165" s="139"/>
      <c r="L165" s="140">
        <v>2</v>
      </c>
      <c r="M165" s="159"/>
    </row>
    <row r="166" spans="1:13" ht="12.75">
      <c r="A166" s="64" t="s">
        <v>265</v>
      </c>
      <c r="B166" s="159"/>
      <c r="C166" s="141"/>
      <c r="D166" s="159"/>
      <c r="E166" s="159"/>
      <c r="F166" s="159"/>
      <c r="G166" s="139"/>
      <c r="H166" s="139"/>
      <c r="I166" s="139"/>
      <c r="J166" s="139"/>
      <c r="K166" s="139"/>
      <c r="L166" s="140">
        <v>1</v>
      </c>
      <c r="M166" s="159"/>
    </row>
    <row r="167" spans="1:13" ht="12.75">
      <c r="A167" s="21" t="s">
        <v>261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</row>
    <row r="168" spans="1:13" ht="12.75">
      <c r="A168" s="138" t="s">
        <v>267</v>
      </c>
      <c r="B168" s="159"/>
      <c r="C168" s="159"/>
      <c r="D168" s="159"/>
      <c r="E168" s="159"/>
      <c r="F168" s="159"/>
      <c r="G168" s="139"/>
      <c r="H168" s="139"/>
      <c r="I168" s="139"/>
      <c r="J168" s="139"/>
      <c r="K168" s="139"/>
      <c r="L168" s="140">
        <v>2</v>
      </c>
      <c r="M168" s="159"/>
    </row>
    <row r="169" spans="1:13" ht="12.75">
      <c r="A169" s="21" t="s">
        <v>268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</row>
    <row r="170" spans="1:13" ht="12.75">
      <c r="A170" s="11" t="s">
        <v>269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</row>
    <row r="171" spans="1:13" ht="12.75">
      <c r="A171" s="138" t="s">
        <v>270</v>
      </c>
      <c r="B171" s="159"/>
      <c r="C171" s="159"/>
      <c r="D171" s="159"/>
      <c r="E171" s="159"/>
      <c r="F171" s="159"/>
      <c r="G171" s="139"/>
      <c r="H171" s="139"/>
      <c r="I171" s="139"/>
      <c r="J171" s="139"/>
      <c r="K171" s="139"/>
      <c r="L171" s="140">
        <v>0.5</v>
      </c>
      <c r="M171" s="139"/>
    </row>
    <row r="172" spans="1:13" ht="12.75">
      <c r="A172" s="21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</row>
    <row r="173" spans="1:13" ht="12.75">
      <c r="A173" s="2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</row>
    <row r="174" spans="1:13" ht="12.75">
      <c r="A174" s="21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21" t="s">
        <v>254</v>
      </c>
      <c r="F176" s="109" t="s">
        <v>160</v>
      </c>
      <c r="G176" s="130"/>
      <c r="H176" s="130"/>
      <c r="I176" s="130"/>
      <c r="J176" s="130"/>
      <c r="K176" s="131">
        <v>1000</v>
      </c>
      <c r="L176" s="131">
        <f>K176*1.06</f>
        <v>1060</v>
      </c>
      <c r="M176" s="132"/>
    </row>
    <row r="177" spans="1:13" ht="15">
      <c r="A177" s="108" t="s">
        <v>159</v>
      </c>
      <c r="F177" s="109" t="s">
        <v>162</v>
      </c>
      <c r="G177" s="130"/>
      <c r="H177" s="130"/>
      <c r="I177" s="130"/>
      <c r="J177" s="130"/>
      <c r="K177" s="131">
        <v>2000</v>
      </c>
      <c r="L177" s="131">
        <f aca="true" t="shared" si="23" ref="L177:L182">K177*1.06</f>
        <v>2120</v>
      </c>
      <c r="M177" s="132"/>
    </row>
    <row r="178" spans="1:13" ht="15">
      <c r="A178" s="108" t="s">
        <v>161</v>
      </c>
      <c r="F178" s="109" t="s">
        <v>164</v>
      </c>
      <c r="G178" s="130"/>
      <c r="H178" s="130"/>
      <c r="I178" s="130"/>
      <c r="J178" s="130"/>
      <c r="K178" s="131">
        <v>3000</v>
      </c>
      <c r="L178" s="131">
        <f t="shared" si="23"/>
        <v>3180</v>
      </c>
      <c r="M178" s="132"/>
    </row>
    <row r="179" spans="1:13" ht="15">
      <c r="A179" s="108" t="s">
        <v>163</v>
      </c>
      <c r="F179" s="109" t="s">
        <v>166</v>
      </c>
      <c r="G179" s="130"/>
      <c r="H179" s="130"/>
      <c r="I179" s="130"/>
      <c r="J179" s="130"/>
      <c r="K179" s="131">
        <v>4000</v>
      </c>
      <c r="L179" s="131">
        <f t="shared" si="23"/>
        <v>4240</v>
      </c>
      <c r="M179" s="132"/>
    </row>
    <row r="180" spans="1:13" ht="15">
      <c r="A180" s="108" t="s">
        <v>165</v>
      </c>
      <c r="F180" s="109" t="s">
        <v>168</v>
      </c>
      <c r="G180" s="130"/>
      <c r="H180" s="130"/>
      <c r="I180" s="130"/>
      <c r="J180" s="130"/>
      <c r="K180" s="131">
        <v>5000</v>
      </c>
      <c r="L180" s="131">
        <f t="shared" si="23"/>
        <v>5300</v>
      </c>
      <c r="M180" s="132"/>
    </row>
    <row r="181" spans="1:13" ht="15">
      <c r="A181" s="108" t="s">
        <v>167</v>
      </c>
      <c r="F181" s="109" t="s">
        <v>170</v>
      </c>
      <c r="G181" s="130"/>
      <c r="H181" s="130"/>
      <c r="I181" s="130"/>
      <c r="J181" s="130"/>
      <c r="K181" s="131">
        <v>6000</v>
      </c>
      <c r="L181" s="131">
        <f t="shared" si="23"/>
        <v>6360</v>
      </c>
      <c r="M181" s="132"/>
    </row>
    <row r="182" spans="1:13" ht="15">
      <c r="A182" s="108" t="s">
        <v>169</v>
      </c>
      <c r="D182" s="109" t="s">
        <v>172</v>
      </c>
      <c r="G182" s="130"/>
      <c r="H182" s="130"/>
      <c r="I182" s="130"/>
      <c r="J182" s="130"/>
      <c r="K182" s="131">
        <v>15000</v>
      </c>
      <c r="L182" s="131">
        <f t="shared" si="23"/>
        <v>15900</v>
      </c>
      <c r="M182" s="132"/>
    </row>
    <row r="183" spans="1:13" ht="15">
      <c r="A183" s="108" t="s">
        <v>171</v>
      </c>
      <c r="G183" s="130"/>
      <c r="H183" s="130"/>
      <c r="I183" s="130"/>
      <c r="J183" s="130"/>
      <c r="K183" s="130"/>
      <c r="L183" s="130"/>
      <c r="M183" s="132"/>
    </row>
    <row r="184" spans="1:13" ht="15">
      <c r="A184" s="110"/>
      <c r="M184" s="115"/>
    </row>
    <row r="185" spans="1:13" ht="15">
      <c r="A185" s="111" t="s">
        <v>173</v>
      </c>
      <c r="F185" s="109" t="s">
        <v>174</v>
      </c>
      <c r="G185" s="130"/>
      <c r="H185" s="130"/>
      <c r="I185" s="130"/>
      <c r="J185" s="130"/>
      <c r="K185" s="131">
        <v>800</v>
      </c>
      <c r="L185" s="131">
        <f>K185*1.06</f>
        <v>848</v>
      </c>
      <c r="M185" s="132"/>
    </row>
    <row r="186" spans="1:13" ht="15">
      <c r="A186" s="108" t="s">
        <v>159</v>
      </c>
      <c r="F186" s="109" t="s">
        <v>175</v>
      </c>
      <c r="G186" s="130"/>
      <c r="H186" s="130"/>
      <c r="I186" s="130"/>
      <c r="J186" s="130"/>
      <c r="K186" s="131">
        <v>1800</v>
      </c>
      <c r="L186" s="131">
        <f aca="true" t="shared" si="24" ref="L186:L191">K186*1.06</f>
        <v>1908</v>
      </c>
      <c r="M186" s="132"/>
    </row>
    <row r="187" spans="1:13" ht="15">
      <c r="A187" s="108" t="s">
        <v>161</v>
      </c>
      <c r="F187" s="109" t="s">
        <v>176</v>
      </c>
      <c r="G187" s="130"/>
      <c r="H187" s="130"/>
      <c r="I187" s="130"/>
      <c r="J187" s="130"/>
      <c r="K187" s="131">
        <v>2800</v>
      </c>
      <c r="L187" s="131">
        <f t="shared" si="24"/>
        <v>2968</v>
      </c>
      <c r="M187" s="132"/>
    </row>
    <row r="188" spans="1:13" ht="15">
      <c r="A188" s="108" t="s">
        <v>163</v>
      </c>
      <c r="F188" s="109" t="s">
        <v>177</v>
      </c>
      <c r="G188" s="130"/>
      <c r="H188" s="130"/>
      <c r="I188" s="130"/>
      <c r="J188" s="130"/>
      <c r="K188" s="131">
        <v>3800</v>
      </c>
      <c r="L188" s="131">
        <f t="shared" si="24"/>
        <v>4028</v>
      </c>
      <c r="M188" s="132"/>
    </row>
    <row r="189" spans="1:13" ht="15">
      <c r="A189" s="108" t="s">
        <v>165</v>
      </c>
      <c r="F189" s="109" t="s">
        <v>178</v>
      </c>
      <c r="G189" s="130"/>
      <c r="H189" s="130"/>
      <c r="I189" s="130"/>
      <c r="J189" s="130"/>
      <c r="K189" s="133">
        <v>4800</v>
      </c>
      <c r="L189" s="131">
        <f t="shared" si="24"/>
        <v>5088</v>
      </c>
      <c r="M189" s="132"/>
    </row>
    <row r="190" spans="1:13" ht="15">
      <c r="A190" s="108" t="s">
        <v>167</v>
      </c>
      <c r="F190" s="109" t="s">
        <v>179</v>
      </c>
      <c r="G190" s="130"/>
      <c r="H190" s="130"/>
      <c r="I190" s="130"/>
      <c r="J190" s="130"/>
      <c r="K190" s="131">
        <v>5800</v>
      </c>
      <c r="L190" s="131">
        <f t="shared" si="24"/>
        <v>6148</v>
      </c>
      <c r="M190" s="132"/>
    </row>
    <row r="191" spans="1:13" ht="15">
      <c r="A191" s="108" t="s">
        <v>169</v>
      </c>
      <c r="D191" s="109" t="s">
        <v>180</v>
      </c>
      <c r="G191" s="130"/>
      <c r="H191" s="130"/>
      <c r="I191" s="130"/>
      <c r="J191" s="130"/>
      <c r="K191" s="131">
        <v>13000</v>
      </c>
      <c r="L191" s="131">
        <f t="shared" si="24"/>
        <v>13780</v>
      </c>
      <c r="M191" s="132"/>
    </row>
    <row r="192" spans="1:13" ht="15">
      <c r="A192" s="108" t="s">
        <v>171</v>
      </c>
      <c r="G192" s="130"/>
      <c r="H192" s="130"/>
      <c r="I192" s="130"/>
      <c r="J192" s="130"/>
      <c r="K192" s="130"/>
      <c r="L192" s="130"/>
      <c r="M192" s="132"/>
    </row>
    <row r="193" spans="1:13" ht="15">
      <c r="A193" s="111" t="s">
        <v>181</v>
      </c>
      <c r="M193" s="115"/>
    </row>
    <row r="194" spans="1:13" ht="15">
      <c r="A194" s="111" t="s">
        <v>182</v>
      </c>
      <c r="F194" s="109" t="s">
        <v>168</v>
      </c>
      <c r="G194" s="130"/>
      <c r="H194" s="130"/>
      <c r="I194" s="130"/>
      <c r="J194" s="130"/>
      <c r="K194" s="130"/>
      <c r="L194" s="130"/>
      <c r="M194" s="132"/>
    </row>
    <row r="195" spans="1:13" ht="15">
      <c r="A195" s="108" t="s">
        <v>183</v>
      </c>
      <c r="F195" s="109" t="s">
        <v>185</v>
      </c>
      <c r="G195" s="130"/>
      <c r="H195" s="130"/>
      <c r="I195" s="130"/>
      <c r="J195" s="130"/>
      <c r="K195" s="131">
        <v>5000</v>
      </c>
      <c r="L195" s="131">
        <f aca="true" t="shared" si="25" ref="L195:L200">K195*1.06</f>
        <v>5300</v>
      </c>
      <c r="M195" s="132"/>
    </row>
    <row r="196" spans="1:13" ht="15">
      <c r="A196" s="108" t="s">
        <v>184</v>
      </c>
      <c r="F196" s="109" t="s">
        <v>187</v>
      </c>
      <c r="G196" s="130"/>
      <c r="H196" s="130"/>
      <c r="I196" s="130"/>
      <c r="J196" s="130"/>
      <c r="K196" s="131">
        <v>7000</v>
      </c>
      <c r="L196" s="131">
        <f t="shared" si="25"/>
        <v>7420</v>
      </c>
      <c r="M196" s="132"/>
    </row>
    <row r="197" spans="1:13" ht="15">
      <c r="A197" s="108" t="s">
        <v>186</v>
      </c>
      <c r="F197" s="109" t="s">
        <v>189</v>
      </c>
      <c r="G197" s="130"/>
      <c r="H197" s="130"/>
      <c r="I197" s="130"/>
      <c r="J197" s="130"/>
      <c r="K197" s="131">
        <v>9000</v>
      </c>
      <c r="L197" s="131">
        <f t="shared" si="25"/>
        <v>9540</v>
      </c>
      <c r="M197" s="132"/>
    </row>
    <row r="198" spans="1:13" ht="15">
      <c r="A198" s="108" t="s">
        <v>188</v>
      </c>
      <c r="F198" s="109" t="s">
        <v>180</v>
      </c>
      <c r="G198" s="130"/>
      <c r="H198" s="130"/>
      <c r="I198" s="130"/>
      <c r="J198" s="130"/>
      <c r="K198" s="131">
        <v>11000</v>
      </c>
      <c r="L198" s="131">
        <f t="shared" si="25"/>
        <v>11660</v>
      </c>
      <c r="M198" s="132"/>
    </row>
    <row r="199" spans="1:13" ht="15">
      <c r="A199" s="108" t="s">
        <v>190</v>
      </c>
      <c r="D199" s="109" t="s">
        <v>192</v>
      </c>
      <c r="G199" s="130"/>
      <c r="H199" s="130"/>
      <c r="I199" s="130"/>
      <c r="J199" s="130"/>
      <c r="K199" s="131">
        <v>13000</v>
      </c>
      <c r="L199" s="131">
        <f t="shared" si="25"/>
        <v>13780</v>
      </c>
      <c r="M199" s="132"/>
    </row>
    <row r="200" spans="1:13" ht="15">
      <c r="A200" s="108" t="s">
        <v>191</v>
      </c>
      <c r="G200" s="130"/>
      <c r="H200" s="130"/>
      <c r="I200" s="130"/>
      <c r="J200" s="130"/>
      <c r="K200" s="131">
        <v>25000</v>
      </c>
      <c r="L200" s="131">
        <f t="shared" si="25"/>
        <v>26500</v>
      </c>
      <c r="M200" s="132"/>
    </row>
    <row r="201" spans="1:13" ht="15">
      <c r="A201" s="111" t="s">
        <v>193</v>
      </c>
      <c r="F201" s="109" t="s">
        <v>194</v>
      </c>
      <c r="M201" s="115"/>
    </row>
    <row r="202" spans="1:13" ht="15">
      <c r="A202" s="108" t="s">
        <v>183</v>
      </c>
      <c r="F202" s="109" t="s">
        <v>195</v>
      </c>
      <c r="G202" s="130"/>
      <c r="H202" s="130"/>
      <c r="I202" s="130"/>
      <c r="J202" s="130"/>
      <c r="K202" s="131">
        <v>4800</v>
      </c>
      <c r="L202" s="131">
        <f aca="true" t="shared" si="26" ref="L202:L207">K202*1.06</f>
        <v>5088</v>
      </c>
      <c r="M202" s="132"/>
    </row>
    <row r="203" spans="1:13" ht="15">
      <c r="A203" s="108" t="s">
        <v>184</v>
      </c>
      <c r="F203" s="109" t="s">
        <v>196</v>
      </c>
      <c r="G203" s="130"/>
      <c r="H203" s="130"/>
      <c r="I203" s="130"/>
      <c r="J203" s="130"/>
      <c r="K203" s="131">
        <v>6800</v>
      </c>
      <c r="L203" s="131">
        <f t="shared" si="26"/>
        <v>7208</v>
      </c>
      <c r="M203" s="132"/>
    </row>
    <row r="204" spans="1:13" ht="15">
      <c r="A204" s="108" t="s">
        <v>186</v>
      </c>
      <c r="F204" s="109" t="s">
        <v>197</v>
      </c>
      <c r="G204" s="130"/>
      <c r="H204" s="130"/>
      <c r="I204" s="130"/>
      <c r="J204" s="130"/>
      <c r="K204" s="131">
        <v>8800</v>
      </c>
      <c r="L204" s="131">
        <f t="shared" si="26"/>
        <v>9328</v>
      </c>
      <c r="M204" s="132"/>
    </row>
    <row r="205" spans="1:13" ht="15">
      <c r="A205" s="108" t="s">
        <v>188</v>
      </c>
      <c r="F205" s="109" t="s">
        <v>198</v>
      </c>
      <c r="G205" s="130"/>
      <c r="H205" s="130"/>
      <c r="I205" s="130"/>
      <c r="J205" s="130"/>
      <c r="K205" s="131">
        <v>10800</v>
      </c>
      <c r="L205" s="131">
        <f t="shared" si="26"/>
        <v>11448</v>
      </c>
      <c r="M205" s="132"/>
    </row>
    <row r="206" spans="1:13" ht="15">
      <c r="A206" s="108" t="s">
        <v>190</v>
      </c>
      <c r="D206" s="109" t="s">
        <v>199</v>
      </c>
      <c r="G206" s="130"/>
      <c r="H206" s="130"/>
      <c r="I206" s="130"/>
      <c r="J206" s="130"/>
      <c r="K206" s="131">
        <v>12800</v>
      </c>
      <c r="L206" s="131">
        <f t="shared" si="26"/>
        <v>13568</v>
      </c>
      <c r="M206" s="132"/>
    </row>
    <row r="207" spans="1:13" ht="15">
      <c r="A207" s="108" t="s">
        <v>191</v>
      </c>
      <c r="G207" s="130"/>
      <c r="H207" s="130"/>
      <c r="I207" s="130"/>
      <c r="J207" s="130"/>
      <c r="K207" s="131">
        <v>23000</v>
      </c>
      <c r="L207" s="131">
        <f t="shared" si="26"/>
        <v>24380</v>
      </c>
      <c r="M207" s="132"/>
    </row>
    <row r="208" spans="1:13" ht="15">
      <c r="A208" s="111"/>
      <c r="M208" s="115"/>
    </row>
    <row r="209" spans="1:13" ht="15">
      <c r="A209" s="111"/>
      <c r="M209" s="115"/>
    </row>
    <row r="210" spans="1:13" ht="15">
      <c r="A210" s="111" t="s">
        <v>200</v>
      </c>
      <c r="M210" s="115"/>
    </row>
    <row r="211" spans="1:13" ht="15">
      <c r="A211" s="111" t="s">
        <v>201</v>
      </c>
      <c r="M211" s="115"/>
    </row>
    <row r="212" spans="1:13" ht="15">
      <c r="A212" s="111" t="s">
        <v>202</v>
      </c>
      <c r="F212" s="109" t="s">
        <v>170</v>
      </c>
      <c r="M212" s="115"/>
    </row>
    <row r="213" spans="1:13" ht="15">
      <c r="A213" s="108" t="s">
        <v>183</v>
      </c>
      <c r="F213" s="109" t="s">
        <v>203</v>
      </c>
      <c r="G213" s="130"/>
      <c r="H213" s="130"/>
      <c r="I213" s="130"/>
      <c r="J213" s="130"/>
      <c r="K213" s="131">
        <v>6000</v>
      </c>
      <c r="L213" s="131">
        <f aca="true" t="shared" si="27" ref="L213:L218">K213*1.06</f>
        <v>6360</v>
      </c>
      <c r="M213" s="132"/>
    </row>
    <row r="214" spans="1:13" ht="15">
      <c r="A214" s="108" t="s">
        <v>184</v>
      </c>
      <c r="F214" s="109" t="s">
        <v>204</v>
      </c>
      <c r="G214" s="130"/>
      <c r="H214" s="130"/>
      <c r="I214" s="130"/>
      <c r="J214" s="130"/>
      <c r="K214" s="131">
        <v>8000</v>
      </c>
      <c r="L214" s="131">
        <f t="shared" si="27"/>
        <v>8480</v>
      </c>
      <c r="M214" s="132"/>
    </row>
    <row r="215" spans="1:13" ht="15">
      <c r="A215" s="108" t="s">
        <v>186</v>
      </c>
      <c r="F215" s="109" t="s">
        <v>205</v>
      </c>
      <c r="G215" s="130"/>
      <c r="H215" s="130"/>
      <c r="I215" s="130"/>
      <c r="J215" s="130"/>
      <c r="K215" s="131">
        <v>10000</v>
      </c>
      <c r="L215" s="131">
        <f t="shared" si="27"/>
        <v>10600</v>
      </c>
      <c r="M215" s="132"/>
    </row>
    <row r="216" spans="1:13" ht="15">
      <c r="A216" s="108" t="s">
        <v>188</v>
      </c>
      <c r="F216" s="109" t="s">
        <v>206</v>
      </c>
      <c r="G216" s="130"/>
      <c r="H216" s="130"/>
      <c r="I216" s="130"/>
      <c r="J216" s="130"/>
      <c r="K216" s="131">
        <v>12000</v>
      </c>
      <c r="L216" s="131">
        <f t="shared" si="27"/>
        <v>12720</v>
      </c>
      <c r="M216" s="132"/>
    </row>
    <row r="217" spans="1:13" ht="15">
      <c r="A217" s="108" t="s">
        <v>190</v>
      </c>
      <c r="D217" s="109" t="s">
        <v>207</v>
      </c>
      <c r="G217" s="130"/>
      <c r="H217" s="130"/>
      <c r="I217" s="130"/>
      <c r="J217" s="130"/>
      <c r="K217" s="131">
        <v>14000</v>
      </c>
      <c r="L217" s="131">
        <f t="shared" si="27"/>
        <v>14840</v>
      </c>
      <c r="M217" s="132"/>
    </row>
    <row r="218" spans="1:13" ht="15">
      <c r="A218" s="108" t="s">
        <v>191</v>
      </c>
      <c r="G218" s="130"/>
      <c r="H218" s="130"/>
      <c r="I218" s="130"/>
      <c r="J218" s="130"/>
      <c r="K218" s="131">
        <v>26000</v>
      </c>
      <c r="L218" s="131">
        <f t="shared" si="27"/>
        <v>27560</v>
      </c>
      <c r="M218" s="132"/>
    </row>
    <row r="219" spans="1:13" ht="15">
      <c r="A219" s="111" t="s">
        <v>208</v>
      </c>
      <c r="F219" s="109" t="s">
        <v>209</v>
      </c>
      <c r="M219" s="115"/>
    </row>
    <row r="220" spans="1:13" ht="15">
      <c r="A220" s="108" t="s">
        <v>183</v>
      </c>
      <c r="F220" s="109" t="s">
        <v>210</v>
      </c>
      <c r="G220" s="130"/>
      <c r="H220" s="130"/>
      <c r="I220" s="130"/>
      <c r="J220" s="130"/>
      <c r="K220" s="131">
        <v>5800</v>
      </c>
      <c r="L220" s="131">
        <f aca="true" t="shared" si="28" ref="L220:L225">K220*1.06</f>
        <v>6148</v>
      </c>
      <c r="M220" s="132"/>
    </row>
    <row r="221" spans="1:13" ht="15">
      <c r="A221" s="108" t="s">
        <v>184</v>
      </c>
      <c r="F221" s="109" t="s">
        <v>211</v>
      </c>
      <c r="G221" s="130"/>
      <c r="H221" s="130"/>
      <c r="I221" s="130"/>
      <c r="J221" s="130"/>
      <c r="K221" s="131">
        <v>7800</v>
      </c>
      <c r="L221" s="131">
        <f t="shared" si="28"/>
        <v>8268</v>
      </c>
      <c r="M221" s="132"/>
    </row>
    <row r="222" spans="1:13" ht="15">
      <c r="A222" s="108" t="s">
        <v>186</v>
      </c>
      <c r="F222" s="109" t="s">
        <v>212</v>
      </c>
      <c r="G222" s="130"/>
      <c r="H222" s="130"/>
      <c r="I222" s="130"/>
      <c r="J222" s="130"/>
      <c r="K222" s="131">
        <v>9800</v>
      </c>
      <c r="L222" s="131">
        <f t="shared" si="28"/>
        <v>10388</v>
      </c>
      <c r="M222" s="132"/>
    </row>
    <row r="223" spans="1:13" ht="15">
      <c r="A223" s="108" t="s">
        <v>188</v>
      </c>
      <c r="F223" s="109" t="s">
        <v>213</v>
      </c>
      <c r="G223" s="130"/>
      <c r="H223" s="130"/>
      <c r="I223" s="130"/>
      <c r="J223" s="130"/>
      <c r="K223" s="131">
        <v>11800</v>
      </c>
      <c r="L223" s="131">
        <f t="shared" si="28"/>
        <v>12508</v>
      </c>
      <c r="M223" s="132"/>
    </row>
    <row r="224" spans="1:13" ht="15">
      <c r="A224" s="108" t="s">
        <v>190</v>
      </c>
      <c r="D224" s="109" t="s">
        <v>192</v>
      </c>
      <c r="G224" s="130"/>
      <c r="H224" s="130"/>
      <c r="I224" s="130"/>
      <c r="J224" s="130"/>
      <c r="K224" s="131">
        <v>13800</v>
      </c>
      <c r="L224" s="131">
        <f t="shared" si="28"/>
        <v>14628</v>
      </c>
      <c r="M224" s="132"/>
    </row>
    <row r="225" spans="1:13" ht="15">
      <c r="A225" s="108" t="s">
        <v>191</v>
      </c>
      <c r="G225" s="130"/>
      <c r="H225" s="130"/>
      <c r="I225" s="130"/>
      <c r="J225" s="130"/>
      <c r="K225" s="131">
        <v>25000</v>
      </c>
      <c r="L225" s="131">
        <f t="shared" si="28"/>
        <v>26500</v>
      </c>
      <c r="M225" s="132"/>
    </row>
    <row r="226" spans="1:13" ht="15">
      <c r="A226" s="111" t="s">
        <v>214</v>
      </c>
      <c r="F226" s="109" t="s">
        <v>216</v>
      </c>
      <c r="M226" s="115"/>
    </row>
    <row r="227" spans="1:13" ht="15">
      <c r="A227" s="108" t="s">
        <v>215</v>
      </c>
      <c r="F227" s="109" t="s">
        <v>218</v>
      </c>
      <c r="G227" s="130"/>
      <c r="H227" s="130"/>
      <c r="I227" s="130"/>
      <c r="J227" s="136" t="s">
        <v>251</v>
      </c>
      <c r="K227" s="130"/>
      <c r="L227" s="130">
        <f>1000*1.06</f>
        <v>1060</v>
      </c>
      <c r="M227" s="132"/>
    </row>
    <row r="228" spans="1:13" ht="15">
      <c r="A228" s="108" t="s">
        <v>217</v>
      </c>
      <c r="E228" s="109" t="s">
        <v>220</v>
      </c>
      <c r="G228" s="130"/>
      <c r="H228" s="130"/>
      <c r="I228" s="130"/>
      <c r="J228" s="136" t="s">
        <v>252</v>
      </c>
      <c r="K228" s="130"/>
      <c r="L228" s="130">
        <f>2000*1.06</f>
        <v>2120</v>
      </c>
      <c r="M228" s="132"/>
    </row>
    <row r="229" spans="1:13" ht="15">
      <c r="A229" s="108" t="s">
        <v>219</v>
      </c>
      <c r="G229" s="130"/>
      <c r="H229" s="130"/>
      <c r="I229" s="130"/>
      <c r="J229" s="136" t="s">
        <v>253</v>
      </c>
      <c r="K229" s="130"/>
      <c r="L229" s="130">
        <f>3000*1.06</f>
        <v>3180</v>
      </c>
      <c r="M229" s="132"/>
    </row>
    <row r="230" spans="1:13" ht="15">
      <c r="A230" s="111" t="s">
        <v>221</v>
      </c>
      <c r="E230" s="110" t="s">
        <v>223</v>
      </c>
      <c r="H230" s="110"/>
      <c r="M230" s="115"/>
    </row>
    <row r="231" spans="1:13" ht="15">
      <c r="A231" s="110" t="s">
        <v>222</v>
      </c>
      <c r="G231" s="130"/>
      <c r="H231" s="135"/>
      <c r="I231" s="130"/>
      <c r="J231" s="130"/>
      <c r="K231" s="131">
        <v>1000</v>
      </c>
      <c r="L231" s="131">
        <f>K231*1.06</f>
        <v>1060</v>
      </c>
      <c r="M231" s="132"/>
    </row>
    <row r="232" spans="1:13" ht="15">
      <c r="A232" s="110" t="s">
        <v>224</v>
      </c>
      <c r="G232" s="135"/>
      <c r="H232" s="130"/>
      <c r="I232" s="130"/>
      <c r="J232" s="130"/>
      <c r="K232" s="131">
        <v>2000</v>
      </c>
      <c r="L232" s="131">
        <f>K232*1.06</f>
        <v>2120</v>
      </c>
      <c r="M232" s="132"/>
    </row>
    <row r="233" spans="1:13" ht="15">
      <c r="A233" s="110" t="s">
        <v>225</v>
      </c>
      <c r="G233" s="130"/>
      <c r="H233" s="130"/>
      <c r="I233" s="130"/>
      <c r="J233" s="130"/>
      <c r="K233" s="131">
        <v>3000</v>
      </c>
      <c r="L233" s="131">
        <f>K233*1.06</f>
        <v>3180</v>
      </c>
      <c r="M233" s="132"/>
    </row>
    <row r="234" spans="1:13" ht="15">
      <c r="A234" s="110"/>
      <c r="M234" s="115"/>
    </row>
    <row r="235" spans="1:13" ht="15">
      <c r="A235" s="111" t="s">
        <v>226</v>
      </c>
      <c r="G235" s="110"/>
      <c r="M235" s="115"/>
    </row>
    <row r="236" spans="1:13" ht="15">
      <c r="A236" s="110" t="s">
        <v>227</v>
      </c>
      <c r="G236" s="135"/>
      <c r="H236" s="130"/>
      <c r="I236" s="130"/>
      <c r="J236" s="130"/>
      <c r="K236" s="131">
        <v>1000</v>
      </c>
      <c r="L236" s="131">
        <f>K236*1.06</f>
        <v>1060</v>
      </c>
      <c r="M236" s="132"/>
    </row>
    <row r="237" spans="1:13" ht="15">
      <c r="A237" s="110" t="s">
        <v>228</v>
      </c>
      <c r="G237" s="135"/>
      <c r="H237" s="130"/>
      <c r="I237" s="130"/>
      <c r="J237" s="130"/>
      <c r="K237" s="131">
        <v>2000</v>
      </c>
      <c r="L237" s="131">
        <f>K237*1.06</f>
        <v>2120</v>
      </c>
      <c r="M237" s="132"/>
    </row>
    <row r="238" spans="1:13" ht="15">
      <c r="A238" s="110" t="s">
        <v>229</v>
      </c>
      <c r="G238" s="135"/>
      <c r="H238" s="130"/>
      <c r="I238" s="130"/>
      <c r="J238" s="130"/>
      <c r="K238" s="131">
        <v>3000</v>
      </c>
      <c r="L238" s="131">
        <f>K238*1.06</f>
        <v>3180</v>
      </c>
      <c r="M238" s="132"/>
    </row>
    <row r="239" spans="1:13" ht="15">
      <c r="A239" s="110" t="s">
        <v>230</v>
      </c>
      <c r="E239" s="110" t="s">
        <v>232</v>
      </c>
      <c r="G239" s="130"/>
      <c r="H239" s="130"/>
      <c r="I239" s="130"/>
      <c r="J239" s="130"/>
      <c r="K239" s="131">
        <v>4000</v>
      </c>
      <c r="L239" s="131">
        <f>K239*1.06</f>
        <v>4240</v>
      </c>
      <c r="M239" s="132"/>
    </row>
    <row r="240" spans="1:13" ht="15">
      <c r="A240" s="110" t="s">
        <v>231</v>
      </c>
      <c r="G240" s="130"/>
      <c r="H240" s="130"/>
      <c r="I240" s="130"/>
      <c r="J240" s="130"/>
      <c r="K240" s="131">
        <v>7000</v>
      </c>
      <c r="L240" s="131">
        <f>K240*1.06</f>
        <v>7420</v>
      </c>
      <c r="M240" s="132"/>
    </row>
    <row r="241" spans="1:13" ht="15">
      <c r="A241" s="111" t="s">
        <v>233</v>
      </c>
      <c r="I241" s="109"/>
      <c r="M241" s="115"/>
    </row>
    <row r="242" spans="1:13" ht="15">
      <c r="A242" s="108" t="s">
        <v>234</v>
      </c>
      <c r="G242" s="130"/>
      <c r="H242" s="130"/>
      <c r="I242" s="134"/>
      <c r="J242" s="130"/>
      <c r="K242" s="131">
        <v>2000</v>
      </c>
      <c r="L242" s="131">
        <f>K242*1.06</f>
        <v>2120</v>
      </c>
      <c r="M242" s="132"/>
    </row>
    <row r="243" spans="1:13" ht="15">
      <c r="A243" s="108" t="s">
        <v>235</v>
      </c>
      <c r="G243" s="130"/>
      <c r="H243" s="130"/>
      <c r="I243" s="134"/>
      <c r="J243" s="130"/>
      <c r="K243" s="131">
        <v>5000</v>
      </c>
      <c r="L243" s="131">
        <f>K243*1.06</f>
        <v>5300</v>
      </c>
      <c r="M243" s="132"/>
    </row>
    <row r="244" spans="1:13" ht="15">
      <c r="A244" s="108" t="s">
        <v>236</v>
      </c>
      <c r="G244" s="130"/>
      <c r="H244" s="130"/>
      <c r="I244" s="134"/>
      <c r="J244" s="130"/>
      <c r="K244" s="131">
        <v>5500</v>
      </c>
      <c r="L244" s="131">
        <f>K244*1.06</f>
        <v>5830</v>
      </c>
      <c r="M244" s="132"/>
    </row>
    <row r="245" spans="1:13" ht="15">
      <c r="A245" s="108" t="s">
        <v>237</v>
      </c>
      <c r="G245" s="130"/>
      <c r="H245" s="130"/>
      <c r="I245" s="134"/>
      <c r="J245" s="130"/>
      <c r="K245" s="131">
        <v>500</v>
      </c>
      <c r="L245" s="131">
        <f>K245*1.06</f>
        <v>530</v>
      </c>
      <c r="M245" s="132"/>
    </row>
    <row r="246" spans="1:13" ht="15">
      <c r="A246" s="108" t="s">
        <v>238</v>
      </c>
      <c r="G246" s="130"/>
      <c r="H246" s="130"/>
      <c r="I246" s="130"/>
      <c r="J246" s="130"/>
      <c r="K246" s="131">
        <v>500</v>
      </c>
      <c r="L246" s="131">
        <f>K246*1.06</f>
        <v>530</v>
      </c>
      <c r="M246" s="132"/>
    </row>
    <row r="247" spans="1:13" ht="15">
      <c r="A247" s="109"/>
      <c r="M247" s="115"/>
    </row>
    <row r="248" spans="1:13" ht="15">
      <c r="A248" s="111" t="s">
        <v>239</v>
      </c>
      <c r="I248" s="109"/>
      <c r="M248" s="115"/>
    </row>
    <row r="249" spans="1:13" ht="15">
      <c r="A249" s="108" t="s">
        <v>234</v>
      </c>
      <c r="G249" s="130"/>
      <c r="H249" s="130"/>
      <c r="I249" s="134"/>
      <c r="J249" s="130"/>
      <c r="K249" s="131">
        <v>3500</v>
      </c>
      <c r="L249" s="131">
        <f>K249*1.06</f>
        <v>3710</v>
      </c>
      <c r="M249" s="132"/>
    </row>
    <row r="250" spans="1:13" ht="15">
      <c r="A250" s="108" t="s">
        <v>235</v>
      </c>
      <c r="G250" s="130"/>
      <c r="H250" s="130"/>
      <c r="I250" s="134"/>
      <c r="J250" s="130"/>
      <c r="K250" s="131">
        <v>7000</v>
      </c>
      <c r="L250" s="131">
        <f>K250*1.06</f>
        <v>7420</v>
      </c>
      <c r="M250" s="132"/>
    </row>
    <row r="251" spans="1:13" ht="15">
      <c r="A251" s="108" t="s">
        <v>240</v>
      </c>
      <c r="G251" s="130"/>
      <c r="H251" s="130"/>
      <c r="I251" s="134"/>
      <c r="J251" s="130"/>
      <c r="K251" s="131">
        <v>8000</v>
      </c>
      <c r="L251" s="131">
        <f>K251*1.06</f>
        <v>8480</v>
      </c>
      <c r="M251" s="132"/>
    </row>
    <row r="252" spans="1:13" ht="15">
      <c r="A252" s="108" t="s">
        <v>237</v>
      </c>
      <c r="G252" s="130"/>
      <c r="H252" s="130"/>
      <c r="I252" s="134"/>
      <c r="J252" s="130"/>
      <c r="K252" s="131">
        <v>1000</v>
      </c>
      <c r="L252" s="131">
        <f>K252*1.06</f>
        <v>1060</v>
      </c>
      <c r="M252" s="132"/>
    </row>
    <row r="253" spans="1:13" ht="15">
      <c r="A253" s="108" t="s">
        <v>238</v>
      </c>
      <c r="G253" s="130"/>
      <c r="H253" s="130"/>
      <c r="I253" s="130"/>
      <c r="J253" s="130"/>
      <c r="K253" s="131">
        <v>1000</v>
      </c>
      <c r="L253" s="131">
        <f>K253*1.06</f>
        <v>1060</v>
      </c>
      <c r="M253" s="132"/>
    </row>
    <row r="254" spans="1:2" ht="15">
      <c r="A254" s="111" t="s">
        <v>241</v>
      </c>
      <c r="B254" s="112" t="s">
        <v>243</v>
      </c>
    </row>
    <row r="255" spans="1:2" ht="15">
      <c r="A255" s="108" t="s">
        <v>242</v>
      </c>
      <c r="B255" s="112" t="s">
        <v>245</v>
      </c>
    </row>
    <row r="256" spans="1:2" ht="15">
      <c r="A256" s="108" t="s">
        <v>244</v>
      </c>
      <c r="B256" s="112" t="s">
        <v>247</v>
      </c>
    </row>
    <row r="257" ht="15">
      <c r="A257" s="108" t="s">
        <v>246</v>
      </c>
    </row>
    <row r="258" ht="15">
      <c r="A258" s="113" t="s">
        <v>248</v>
      </c>
    </row>
    <row r="259" ht="15">
      <c r="A259" s="114" t="s">
        <v>249</v>
      </c>
    </row>
    <row r="260" ht="15">
      <c r="A260" s="114" t="s">
        <v>250</v>
      </c>
    </row>
    <row r="261" ht="15">
      <c r="A261" s="113"/>
    </row>
    <row r="262" spans="1:13" ht="12.75">
      <c r="A262" s="301" t="s">
        <v>257</v>
      </c>
      <c r="B262" s="301"/>
      <c r="C262" s="301"/>
      <c r="D262" s="301"/>
      <c r="E262" s="301"/>
      <c r="F262" s="301"/>
      <c r="G262" s="301"/>
      <c r="H262" s="301"/>
      <c r="I262" s="301"/>
      <c r="J262" s="301"/>
      <c r="K262" s="301"/>
      <c r="L262" s="301"/>
      <c r="M262" s="301"/>
    </row>
    <row r="263" spans="1:12" ht="12.75">
      <c r="A263" t="s">
        <v>255</v>
      </c>
      <c r="K263">
        <v>200</v>
      </c>
      <c r="L263">
        <f>K263*1.06</f>
        <v>212</v>
      </c>
    </row>
    <row r="264" spans="1:12" ht="12.75">
      <c r="A264" s="2" t="s">
        <v>256</v>
      </c>
      <c r="K264">
        <v>500</v>
      </c>
      <c r="L264">
        <f>K264*1.06</f>
        <v>530</v>
      </c>
    </row>
    <row r="265" ht="15">
      <c r="A265" s="110"/>
    </row>
    <row r="266" ht="15">
      <c r="A266" s="110"/>
    </row>
    <row r="267" spans="1:13" ht="12.75">
      <c r="A267" s="292" t="s">
        <v>38</v>
      </c>
      <c r="B267" s="293"/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4"/>
    </row>
    <row r="268" spans="1:13" ht="12.75">
      <c r="A268" s="11" t="s">
        <v>136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ht="15">
      <c r="A269" s="110"/>
    </row>
    <row r="270" ht="15">
      <c r="A270" s="110"/>
    </row>
  </sheetData>
  <sheetProtection/>
  <mergeCells count="14">
    <mergeCell ref="A2:M2"/>
    <mergeCell ref="A3:M3"/>
    <mergeCell ref="A8:M8"/>
    <mergeCell ref="A31:M31"/>
    <mergeCell ref="A135:M135"/>
    <mergeCell ref="A141:M141"/>
    <mergeCell ref="A152:M152"/>
    <mergeCell ref="A262:M262"/>
    <mergeCell ref="A267:M267"/>
    <mergeCell ref="A63:B63"/>
    <mergeCell ref="A71:M71"/>
    <mergeCell ref="A86:M86"/>
    <mergeCell ref="A110:M110"/>
    <mergeCell ref="A132:M1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Inkwanca Municipality Molteno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Zuko  Mrwebi</dc:creator>
  <cp:keywords/>
  <dc:description/>
  <cp:lastModifiedBy>Olwethu Maletsheza</cp:lastModifiedBy>
  <cp:lastPrinted>2022-07-12T13:27:08Z</cp:lastPrinted>
  <dcterms:created xsi:type="dcterms:W3CDTF">2006-05-18T19:07:44Z</dcterms:created>
  <dcterms:modified xsi:type="dcterms:W3CDTF">2022-08-26T08:39:29Z</dcterms:modified>
  <cp:category/>
  <cp:version/>
  <cp:contentType/>
  <cp:contentStatus/>
</cp:coreProperties>
</file>