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ch\Documents\Files\PSJ\Website\Implementation\Tender adverts\"/>
    </mc:Choice>
  </mc:AlternateContent>
  <bookViews>
    <workbookView xWindow="0" yWindow="0" windowWidth="20490" windowHeight="7620"/>
  </bookViews>
  <sheets>
    <sheet name="Tariffs" sheetId="1" r:id="rId1"/>
    <sheet name="Income" sheetId="2" state="hidden" r:id="rId2"/>
    <sheet name="Sheet3" sheetId="3" state="hidden" r:id="rId3"/>
    <sheet name="Published" sheetId="4" state="hidden" r:id="rId4"/>
    <sheet name="Sheet1" sheetId="5" state="hidden" r:id="rId5"/>
    <sheet name="tariff summary" sheetId="7" state="hidden" r:id="rId6"/>
  </sheets>
  <definedNames>
    <definedName name="_xlnm.Print_Area" localSheetId="1">Income!$A$4:$I$54</definedName>
    <definedName name="_xlnm.Print_Area" localSheetId="0">Tariffs!$A$1:$M$178</definedName>
  </definedNames>
  <calcPr calcId="162913" calcMode="manual"/>
</workbook>
</file>

<file path=xl/calcChain.xml><?xml version="1.0" encoding="utf-8"?>
<calcChain xmlns="http://schemas.openxmlformats.org/spreadsheetml/2006/main">
  <c r="H103" i="1" l="1"/>
  <c r="I103" i="1" s="1"/>
  <c r="J103" i="1" s="1"/>
  <c r="H109" i="1"/>
  <c r="I109" i="1" s="1"/>
  <c r="J109" i="1" s="1"/>
  <c r="J274" i="1"/>
  <c r="J270" i="1"/>
  <c r="J244" i="1"/>
  <c r="J239" i="1"/>
  <c r="I20" i="1"/>
  <c r="J20" i="1" s="1"/>
  <c r="I286" i="1"/>
  <c r="J286" i="1" s="1"/>
  <c r="I250" i="1"/>
  <c r="J250" i="1" s="1"/>
  <c r="I233" i="1"/>
  <c r="J233" i="1" s="1"/>
  <c r="I215" i="1"/>
  <c r="J215" i="1" s="1"/>
  <c r="I206" i="1"/>
  <c r="J206" i="1" s="1"/>
  <c r="I195" i="1"/>
  <c r="J195" i="1" s="1"/>
  <c r="I173" i="1"/>
  <c r="J173" i="1" s="1"/>
  <c r="I160" i="1"/>
  <c r="J160" i="1" s="1"/>
  <c r="I152" i="1"/>
  <c r="J152" i="1" s="1"/>
  <c r="I138" i="1"/>
  <c r="J138" i="1" s="1"/>
  <c r="I110" i="1"/>
  <c r="J110" i="1" s="1"/>
  <c r="I85" i="1"/>
  <c r="J85" i="1" s="1"/>
  <c r="I61" i="1"/>
  <c r="J61" i="1" s="1"/>
  <c r="H116" i="1"/>
  <c r="I116" i="1" s="1"/>
  <c r="J116" i="1"/>
  <c r="H16" i="1"/>
  <c r="I16" i="1" s="1"/>
  <c r="J16" i="1" s="1"/>
  <c r="H283" i="1"/>
  <c r="I283" i="1" s="1"/>
  <c r="J283" i="1" s="1"/>
  <c r="H284" i="1"/>
  <c r="I284" i="1" s="1"/>
  <c r="J284" i="1" s="1"/>
  <c r="H285" i="1"/>
  <c r="I285" i="1" s="1"/>
  <c r="J285" i="1" s="1"/>
  <c r="H286" i="1"/>
  <c r="H287" i="1"/>
  <c r="I287" i="1"/>
  <c r="J287" i="1" s="1"/>
  <c r="H288" i="1"/>
  <c r="I288" i="1" s="1"/>
  <c r="J288" i="1" s="1"/>
  <c r="H289" i="1"/>
  <c r="I289" i="1"/>
  <c r="J289" i="1" s="1"/>
  <c r="H282" i="1"/>
  <c r="I282" i="1" s="1"/>
  <c r="J282" i="1" s="1"/>
  <c r="H279" i="1"/>
  <c r="I279" i="1" s="1"/>
  <c r="J279" i="1" s="1"/>
  <c r="H278" i="1"/>
  <c r="I278" i="1" s="1"/>
  <c r="J278" i="1" s="1"/>
  <c r="H269" i="1"/>
  <c r="I269" i="1" s="1"/>
  <c r="J269" i="1" s="1"/>
  <c r="H270" i="1"/>
  <c r="I270" i="1" s="1"/>
  <c r="H271" i="1"/>
  <c r="I271" i="1" s="1"/>
  <c r="J271" i="1" s="1"/>
  <c r="H272" i="1"/>
  <c r="I272" i="1"/>
  <c r="J272" i="1" s="1"/>
  <c r="H273" i="1"/>
  <c r="I273" i="1" s="1"/>
  <c r="J273" i="1" s="1"/>
  <c r="H274" i="1"/>
  <c r="I274" i="1" s="1"/>
  <c r="H268" i="1"/>
  <c r="I268" i="1" s="1"/>
  <c r="J268" i="1" s="1"/>
  <c r="H265" i="1"/>
  <c r="I265" i="1" s="1"/>
  <c r="J265" i="1" s="1"/>
  <c r="H264" i="1"/>
  <c r="I264" i="1" s="1"/>
  <c r="J264" i="1" s="1"/>
  <c r="H250" i="1"/>
  <c r="H251" i="1"/>
  <c r="I251" i="1"/>
  <c r="J251" i="1" s="1"/>
  <c r="H252" i="1"/>
  <c r="I252" i="1" s="1"/>
  <c r="J252" i="1" s="1"/>
  <c r="H253" i="1"/>
  <c r="I253" i="1"/>
  <c r="J253" i="1" s="1"/>
  <c r="H249" i="1"/>
  <c r="I249" i="1" s="1"/>
  <c r="J249" i="1" s="1"/>
  <c r="H243" i="1"/>
  <c r="I243" i="1" s="1"/>
  <c r="J243" i="1" s="1"/>
  <c r="H244" i="1"/>
  <c r="I244" i="1" s="1"/>
  <c r="H245" i="1"/>
  <c r="I245" i="1" s="1"/>
  <c r="J245" i="1" s="1"/>
  <c r="H246" i="1"/>
  <c r="I246" i="1" s="1"/>
  <c r="J246" i="1" s="1"/>
  <c r="H242" i="1"/>
  <c r="I242" i="1" s="1"/>
  <c r="J242" i="1" s="1"/>
  <c r="H237" i="1"/>
  <c r="I237" i="1"/>
  <c r="J237" i="1" s="1"/>
  <c r="H238" i="1"/>
  <c r="I238" i="1" s="1"/>
  <c r="J238" i="1" s="1"/>
  <c r="H239" i="1"/>
  <c r="I239" i="1" s="1"/>
  <c r="H240" i="1"/>
  <c r="I240" i="1" s="1"/>
  <c r="J240" i="1" s="1"/>
  <c r="H236" i="1"/>
  <c r="I236" i="1" s="1"/>
  <c r="J236" i="1" s="1"/>
  <c r="H232" i="1"/>
  <c r="I232" i="1" s="1"/>
  <c r="J232" i="1" s="1"/>
  <c r="H233" i="1"/>
  <c r="H231" i="1"/>
  <c r="I231" i="1"/>
  <c r="J231" i="1" s="1"/>
  <c r="H228" i="1"/>
  <c r="I228" i="1" s="1"/>
  <c r="J228" i="1" s="1"/>
  <c r="H229" i="1"/>
  <c r="I229" i="1"/>
  <c r="J229" i="1" s="1"/>
  <c r="H227" i="1"/>
  <c r="I227" i="1" s="1"/>
  <c r="J227" i="1" s="1"/>
  <c r="H221" i="1"/>
  <c r="I221" i="1" s="1"/>
  <c r="J221" i="1" s="1"/>
  <c r="H222" i="1"/>
  <c r="I222" i="1" s="1"/>
  <c r="J222" i="1" s="1"/>
  <c r="H223" i="1"/>
  <c r="I223" i="1" s="1"/>
  <c r="J223" i="1" s="1"/>
  <c r="H224" i="1"/>
  <c r="I224" i="1" s="1"/>
  <c r="J224" i="1" s="1"/>
  <c r="H225" i="1"/>
  <c r="I225" i="1" s="1"/>
  <c r="J225" i="1" s="1"/>
  <c r="H220" i="1"/>
  <c r="I220" i="1"/>
  <c r="J220" i="1" s="1"/>
  <c r="H214" i="1"/>
  <c r="I214" i="1" s="1"/>
  <c r="J214" i="1" s="1"/>
  <c r="H215" i="1"/>
  <c r="H216" i="1"/>
  <c r="I216" i="1" s="1"/>
  <c r="J216" i="1" s="1"/>
  <c r="H217" i="1"/>
  <c r="I217" i="1" s="1"/>
  <c r="J217" i="1" s="1"/>
  <c r="H218" i="1"/>
  <c r="I218" i="1" s="1"/>
  <c r="J218" i="1" s="1"/>
  <c r="H213" i="1"/>
  <c r="I213" i="1" s="1"/>
  <c r="J213" i="1" s="1"/>
  <c r="H203" i="1"/>
  <c r="I203" i="1" s="1"/>
  <c r="J203" i="1" s="1"/>
  <c r="H204" i="1"/>
  <c r="I204" i="1"/>
  <c r="J204" i="1" s="1"/>
  <c r="H205" i="1"/>
  <c r="I205" i="1"/>
  <c r="J205" i="1"/>
  <c r="H206" i="1"/>
  <c r="H207" i="1"/>
  <c r="I207" i="1"/>
  <c r="J207" i="1"/>
  <c r="H202" i="1"/>
  <c r="I202" i="1" s="1"/>
  <c r="J202" i="1" s="1"/>
  <c r="H196" i="1"/>
  <c r="I196" i="1" s="1"/>
  <c r="J196" i="1" s="1"/>
  <c r="H197" i="1"/>
  <c r="I197" i="1" s="1"/>
  <c r="J197" i="1" s="1"/>
  <c r="H198" i="1"/>
  <c r="I198" i="1" s="1"/>
  <c r="J198" i="1" s="1"/>
  <c r="H199" i="1"/>
  <c r="I199" i="1"/>
  <c r="J199" i="1" s="1"/>
  <c r="H200" i="1"/>
  <c r="I200" i="1"/>
  <c r="J200" i="1"/>
  <c r="H195" i="1"/>
  <c r="H186" i="1"/>
  <c r="I186" i="1"/>
  <c r="J186" i="1"/>
  <c r="H187" i="1"/>
  <c r="I187" i="1" s="1"/>
  <c r="J187" i="1" s="1"/>
  <c r="H188" i="1"/>
  <c r="I188" i="1" s="1"/>
  <c r="J188" i="1" s="1"/>
  <c r="H189" i="1"/>
  <c r="I189" i="1" s="1"/>
  <c r="J189" i="1" s="1"/>
  <c r="H190" i="1"/>
  <c r="I190" i="1" s="1"/>
  <c r="J190" i="1" s="1"/>
  <c r="H191" i="1"/>
  <c r="I191" i="1"/>
  <c r="J191" i="1" s="1"/>
  <c r="H185" i="1"/>
  <c r="I185" i="1" s="1"/>
  <c r="J185" i="1"/>
  <c r="H173" i="1"/>
  <c r="H174" i="1"/>
  <c r="I174" i="1" s="1"/>
  <c r="J174" i="1" s="1"/>
  <c r="H175" i="1"/>
  <c r="I175" i="1" s="1"/>
  <c r="J175" i="1" s="1"/>
  <c r="H176" i="1"/>
  <c r="I176" i="1" s="1"/>
  <c r="J176" i="1" s="1"/>
  <c r="H177" i="1"/>
  <c r="I177" i="1" s="1"/>
  <c r="J177" i="1" s="1"/>
  <c r="H178" i="1"/>
  <c r="I178" i="1" s="1"/>
  <c r="J178" i="1" s="1"/>
  <c r="H172" i="1"/>
  <c r="I172" i="1"/>
  <c r="J172" i="1" s="1"/>
  <c r="H167" i="1"/>
  <c r="I167" i="1" s="1"/>
  <c r="J167" i="1" s="1"/>
  <c r="H164" i="1"/>
  <c r="I164" i="1"/>
  <c r="J164" i="1" s="1"/>
  <c r="H160" i="1"/>
  <c r="H161" i="1"/>
  <c r="I161" i="1"/>
  <c r="J161" i="1" s="1"/>
  <c r="H162" i="1"/>
  <c r="I162" i="1"/>
  <c r="J162" i="1"/>
  <c r="H159" i="1"/>
  <c r="I159" i="1" s="1"/>
  <c r="J159" i="1" s="1"/>
  <c r="H148" i="1"/>
  <c r="I148" i="1" s="1"/>
  <c r="J148" i="1" s="1"/>
  <c r="H149" i="1"/>
  <c r="I149" i="1" s="1"/>
  <c r="J149" i="1" s="1"/>
  <c r="H150" i="1"/>
  <c r="I150" i="1" s="1"/>
  <c r="J150" i="1" s="1"/>
  <c r="H151" i="1"/>
  <c r="I151" i="1"/>
  <c r="J151" i="1" s="1"/>
  <c r="H152" i="1"/>
  <c r="H153" i="1"/>
  <c r="I153" i="1"/>
  <c r="J153" i="1" s="1"/>
  <c r="H154" i="1"/>
  <c r="I154" i="1"/>
  <c r="J154" i="1"/>
  <c r="H147" i="1"/>
  <c r="I147" i="1" s="1"/>
  <c r="J147" i="1" s="1"/>
  <c r="H134" i="1"/>
  <c r="I134" i="1" s="1"/>
  <c r="J134" i="1" s="1"/>
  <c r="H135" i="1"/>
  <c r="I135" i="1" s="1"/>
  <c r="J135" i="1" s="1"/>
  <c r="H136" i="1"/>
  <c r="I136" i="1" s="1"/>
  <c r="J136" i="1" s="1"/>
  <c r="H137" i="1"/>
  <c r="I137" i="1"/>
  <c r="J137" i="1" s="1"/>
  <c r="H138" i="1"/>
  <c r="H139" i="1"/>
  <c r="I139" i="1"/>
  <c r="J139" i="1" s="1"/>
  <c r="H140" i="1"/>
  <c r="I140" i="1"/>
  <c r="J140" i="1"/>
  <c r="H133" i="1"/>
  <c r="I133" i="1" s="1"/>
  <c r="J133" i="1" s="1"/>
  <c r="H128" i="1"/>
  <c r="I128" i="1" s="1"/>
  <c r="J128" i="1" s="1"/>
  <c r="H129" i="1"/>
  <c r="I129" i="1" s="1"/>
  <c r="J129" i="1" s="1"/>
  <c r="H127" i="1"/>
  <c r="I127" i="1" s="1"/>
  <c r="J127" i="1" s="1"/>
  <c r="H110" i="1"/>
  <c r="H111" i="1"/>
  <c r="I111" i="1" s="1"/>
  <c r="J111" i="1" s="1"/>
  <c r="H112" i="1"/>
  <c r="I112" i="1"/>
  <c r="J112" i="1" s="1"/>
  <c r="H104" i="1"/>
  <c r="I104" i="1"/>
  <c r="J104" i="1" s="1"/>
  <c r="H105" i="1"/>
  <c r="I105" i="1" s="1"/>
  <c r="J105" i="1" s="1"/>
  <c r="H106" i="1"/>
  <c r="I106" i="1"/>
  <c r="J106" i="1" s="1"/>
  <c r="H107" i="1"/>
  <c r="I107" i="1" s="1"/>
  <c r="J107" i="1"/>
  <c r="H92" i="1"/>
  <c r="I92" i="1" s="1"/>
  <c r="J92" i="1" s="1"/>
  <c r="H91" i="1"/>
  <c r="I91" i="1" s="1"/>
  <c r="J91" i="1" s="1"/>
  <c r="H86" i="1"/>
  <c r="I86" i="1"/>
  <c r="J86" i="1" s="1"/>
  <c r="H85" i="1"/>
  <c r="H83" i="1"/>
  <c r="I83" i="1"/>
  <c r="J83" i="1" s="1"/>
  <c r="H81" i="1"/>
  <c r="I81" i="1" s="1"/>
  <c r="J81" i="1"/>
  <c r="H80" i="1"/>
  <c r="I80" i="1" s="1"/>
  <c r="J80" i="1" s="1"/>
  <c r="H72" i="1"/>
  <c r="I72" i="1" s="1"/>
  <c r="J72" i="1" s="1"/>
  <c r="H71" i="1"/>
  <c r="I71" i="1" s="1"/>
  <c r="J71" i="1" s="1"/>
  <c r="H66" i="1"/>
  <c r="I66" i="1" s="1"/>
  <c r="J66" i="1" s="1"/>
  <c r="H65" i="1"/>
  <c r="I65" i="1"/>
  <c r="J65" i="1" s="1"/>
  <c r="H61" i="1"/>
  <c r="H36" i="1"/>
  <c r="I36" i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/>
  <c r="H35" i="1"/>
  <c r="H17" i="1"/>
  <c r="I17" i="1" s="1"/>
  <c r="J17" i="1" s="1"/>
  <c r="H18" i="1"/>
  <c r="I18" i="1" s="1"/>
  <c r="J18" i="1" s="1"/>
  <c r="H19" i="1"/>
  <c r="I19" i="1" s="1"/>
  <c r="J19" i="1" s="1"/>
  <c r="H20" i="1"/>
  <c r="H21" i="1"/>
  <c r="I21" i="1" s="1"/>
  <c r="J21" i="1" s="1"/>
  <c r="H22" i="1"/>
  <c r="I22" i="1"/>
  <c r="J22" i="1" s="1"/>
  <c r="H23" i="1"/>
  <c r="I23" i="1" s="1"/>
  <c r="J23" i="1"/>
  <c r="H52" i="1"/>
  <c r="H53" i="1"/>
  <c r="H54" i="1"/>
  <c r="H51" i="1"/>
  <c r="G30" i="4"/>
  <c r="H30" i="4" s="1"/>
  <c r="H16" i="4"/>
  <c r="L264" i="5"/>
  <c r="L263" i="5"/>
  <c r="L253" i="5"/>
  <c r="L252" i="5"/>
  <c r="L251" i="5"/>
  <c r="L250" i="5"/>
  <c r="L249" i="5"/>
  <c r="L246" i="5"/>
  <c r="L245" i="5"/>
  <c r="L244" i="5"/>
  <c r="L243" i="5"/>
  <c r="L242" i="5"/>
  <c r="L240" i="5"/>
  <c r="L239" i="5"/>
  <c r="L238" i="5"/>
  <c r="L237" i="5"/>
  <c r="L236" i="5"/>
  <c r="L233" i="5"/>
  <c r="L232" i="5"/>
  <c r="L231" i="5"/>
  <c r="L229" i="5"/>
  <c r="L228" i="5"/>
  <c r="L227" i="5"/>
  <c r="L225" i="5"/>
  <c r="L224" i="5"/>
  <c r="L223" i="5"/>
  <c r="L222" i="5"/>
  <c r="L221" i="5"/>
  <c r="L220" i="5"/>
  <c r="L218" i="5"/>
  <c r="L217" i="5"/>
  <c r="L216" i="5"/>
  <c r="L215" i="5"/>
  <c r="L214" i="5"/>
  <c r="L213" i="5"/>
  <c r="L207" i="5"/>
  <c r="L206" i="5"/>
  <c r="L205" i="5"/>
  <c r="L204" i="5"/>
  <c r="L203" i="5"/>
  <c r="L202" i="5"/>
  <c r="L200" i="5"/>
  <c r="L199" i="5"/>
  <c r="L198" i="5"/>
  <c r="L197" i="5"/>
  <c r="L196" i="5"/>
  <c r="L195" i="5"/>
  <c r="L191" i="5"/>
  <c r="L190" i="5"/>
  <c r="L189" i="5"/>
  <c r="L188" i="5"/>
  <c r="L187" i="5"/>
  <c r="L186" i="5"/>
  <c r="L185" i="5"/>
  <c r="L182" i="5"/>
  <c r="L181" i="5"/>
  <c r="L180" i="5"/>
  <c r="L179" i="5"/>
  <c r="L178" i="5"/>
  <c r="L177" i="5"/>
  <c r="L176" i="5"/>
  <c r="F158" i="5"/>
  <c r="G158" i="5" s="1"/>
  <c r="F157" i="5"/>
  <c r="G157" i="5"/>
  <c r="F156" i="5"/>
  <c r="G156" i="5" s="1"/>
  <c r="H156" i="5" s="1"/>
  <c r="I156" i="5" s="1"/>
  <c r="J156" i="5" s="1"/>
  <c r="K156" i="5" s="1"/>
  <c r="L156" i="5" s="1"/>
  <c r="I155" i="5"/>
  <c r="J155" i="5"/>
  <c r="K155" i="5" s="1"/>
  <c r="L155" i="5" s="1"/>
  <c r="F155" i="5"/>
  <c r="G155" i="5"/>
  <c r="M155" i="5" s="1"/>
  <c r="G149" i="5"/>
  <c r="H149" i="5" s="1"/>
  <c r="I149" i="5"/>
  <c r="J149" i="5" s="1"/>
  <c r="K149" i="5" s="1"/>
  <c r="L149" i="5" s="1"/>
  <c r="M149" i="5"/>
  <c r="F148" i="5"/>
  <c r="G148" i="5" s="1"/>
  <c r="F147" i="5"/>
  <c r="G147" i="5"/>
  <c r="H147" i="5" s="1"/>
  <c r="I147" i="5" s="1"/>
  <c r="J147" i="5" s="1"/>
  <c r="K147" i="5" s="1"/>
  <c r="L147" i="5" s="1"/>
  <c r="F146" i="5"/>
  <c r="G146" i="5" s="1"/>
  <c r="F145" i="5"/>
  <c r="G145" i="5"/>
  <c r="H145" i="5" s="1"/>
  <c r="I145" i="5" s="1"/>
  <c r="J145" i="5" s="1"/>
  <c r="K145" i="5" s="1"/>
  <c r="L145" i="5" s="1"/>
  <c r="M145" i="5"/>
  <c r="F144" i="5"/>
  <c r="G144" i="5" s="1"/>
  <c r="H144" i="5" s="1"/>
  <c r="I144" i="5" s="1"/>
  <c r="J144" i="5" s="1"/>
  <c r="K144" i="5" s="1"/>
  <c r="L144" i="5" s="1"/>
  <c r="F143" i="5"/>
  <c r="G143" i="5" s="1"/>
  <c r="L139" i="5"/>
  <c r="F139" i="5"/>
  <c r="G139" i="5" s="1"/>
  <c r="L138" i="5"/>
  <c r="F138" i="5"/>
  <c r="G138" i="5" s="1"/>
  <c r="H138" i="5" s="1"/>
  <c r="L137" i="5"/>
  <c r="F137" i="5"/>
  <c r="G137" i="5" s="1"/>
  <c r="F126" i="5"/>
  <c r="G126" i="5"/>
  <c r="H126" i="5" s="1"/>
  <c r="I126" i="5" s="1"/>
  <c r="J126" i="5" s="1"/>
  <c r="K126" i="5" s="1"/>
  <c r="L126" i="5" s="1"/>
  <c r="F122" i="5"/>
  <c r="G122" i="5"/>
  <c r="F121" i="5"/>
  <c r="G121" i="5" s="1"/>
  <c r="F120" i="5"/>
  <c r="G120" i="5"/>
  <c r="F119" i="5"/>
  <c r="G119" i="5" s="1"/>
  <c r="H119" i="5" s="1"/>
  <c r="I119" i="5" s="1"/>
  <c r="J119" i="5" s="1"/>
  <c r="K119" i="5" s="1"/>
  <c r="L119" i="5" s="1"/>
  <c r="F117" i="5"/>
  <c r="G117" i="5"/>
  <c r="M117" i="5" s="1"/>
  <c r="F116" i="5"/>
  <c r="G116" i="5"/>
  <c r="F115" i="5"/>
  <c r="G115" i="5"/>
  <c r="M115" i="5" s="1"/>
  <c r="F114" i="5"/>
  <c r="G114" i="5" s="1"/>
  <c r="F113" i="5"/>
  <c r="G113" i="5"/>
  <c r="H113" i="5" s="1"/>
  <c r="I113" i="5" s="1"/>
  <c r="J113" i="5" s="1"/>
  <c r="K113" i="5" s="1"/>
  <c r="L113" i="5" s="1"/>
  <c r="I102" i="5"/>
  <c r="J102" i="5" s="1"/>
  <c r="K102" i="5" s="1"/>
  <c r="L102" i="5" s="1"/>
  <c r="F102" i="5"/>
  <c r="G102" i="5" s="1"/>
  <c r="M102" i="5" s="1"/>
  <c r="I101" i="5"/>
  <c r="J101" i="5" s="1"/>
  <c r="K101" i="5" s="1"/>
  <c r="L101" i="5" s="1"/>
  <c r="F101" i="5"/>
  <c r="G101" i="5" s="1"/>
  <c r="M101" i="5" s="1"/>
  <c r="J96" i="5"/>
  <c r="K96" i="5"/>
  <c r="L96" i="5" s="1"/>
  <c r="I96" i="5"/>
  <c r="G96" i="5"/>
  <c r="M96" i="5"/>
  <c r="F96" i="5"/>
  <c r="I95" i="5"/>
  <c r="J95" i="5"/>
  <c r="K95" i="5"/>
  <c r="L95" i="5" s="1"/>
  <c r="F95" i="5"/>
  <c r="G95" i="5"/>
  <c r="M95" i="5"/>
  <c r="I91" i="5"/>
  <c r="J91" i="5" s="1"/>
  <c r="K91" i="5" s="1"/>
  <c r="L91" i="5" s="1"/>
  <c r="G91" i="5"/>
  <c r="M91" i="5" s="1"/>
  <c r="F91" i="5"/>
  <c r="I90" i="5"/>
  <c r="J90" i="5" s="1"/>
  <c r="K90" i="5" s="1"/>
  <c r="L90" i="5" s="1"/>
  <c r="G90" i="5"/>
  <c r="M90" i="5" s="1"/>
  <c r="F90" i="5"/>
  <c r="I82" i="5"/>
  <c r="J82" i="5"/>
  <c r="K82" i="5" s="1"/>
  <c r="L82" i="5" s="1"/>
  <c r="I81" i="5"/>
  <c r="J81" i="5"/>
  <c r="K81" i="5" s="1"/>
  <c r="L81" i="5" s="1"/>
  <c r="I76" i="5"/>
  <c r="J76" i="5"/>
  <c r="K76" i="5" s="1"/>
  <c r="L76" i="5" s="1"/>
  <c r="F76" i="5"/>
  <c r="E76" i="5"/>
  <c r="M67" i="5"/>
  <c r="M66" i="5"/>
  <c r="M65" i="5"/>
  <c r="L48" i="5"/>
  <c r="I47" i="5"/>
  <c r="J47" i="5" s="1"/>
  <c r="K47" i="5" s="1"/>
  <c r="L47" i="5" s="1"/>
  <c r="I46" i="5"/>
  <c r="J46" i="5" s="1"/>
  <c r="K46" i="5" s="1"/>
  <c r="L46" i="5" s="1"/>
  <c r="I45" i="5"/>
  <c r="J45" i="5" s="1"/>
  <c r="K45" i="5" s="1"/>
  <c r="L45" i="5" s="1"/>
  <c r="I44" i="5"/>
  <c r="J44" i="5" s="1"/>
  <c r="K44" i="5" s="1"/>
  <c r="L44" i="5" s="1"/>
  <c r="I43" i="5"/>
  <c r="J43" i="5" s="1"/>
  <c r="K43" i="5" s="1"/>
  <c r="L43" i="5" s="1"/>
  <c r="I42" i="5"/>
  <c r="J42" i="5" s="1"/>
  <c r="K42" i="5" s="1"/>
  <c r="L42" i="5" s="1"/>
  <c r="I41" i="5"/>
  <c r="J41" i="5" s="1"/>
  <c r="K41" i="5" s="1"/>
  <c r="L41" i="5" s="1"/>
  <c r="I40" i="5"/>
  <c r="J40" i="5" s="1"/>
  <c r="K40" i="5" s="1"/>
  <c r="L40" i="5" s="1"/>
  <c r="I39" i="5"/>
  <c r="J39" i="5" s="1"/>
  <c r="K39" i="5" s="1"/>
  <c r="L39" i="5" s="1"/>
  <c r="L28" i="5"/>
  <c r="I28" i="5"/>
  <c r="J28" i="5"/>
  <c r="F28" i="5"/>
  <c r="G28" i="5" s="1"/>
  <c r="M28" i="5" s="1"/>
  <c r="L27" i="5"/>
  <c r="I27" i="5"/>
  <c r="J27" i="5" s="1"/>
  <c r="F27" i="5"/>
  <c r="G27" i="5"/>
  <c r="M27" i="5"/>
  <c r="L26" i="5"/>
  <c r="I26" i="5"/>
  <c r="J26" i="5"/>
  <c r="F26" i="5"/>
  <c r="G26" i="5" s="1"/>
  <c r="M26" i="5" s="1"/>
  <c r="E26" i="5"/>
  <c r="L25" i="5"/>
  <c r="I25" i="5"/>
  <c r="J25" i="5" s="1"/>
  <c r="G25" i="5"/>
  <c r="M25" i="5"/>
  <c r="F25" i="5"/>
  <c r="L24" i="5"/>
  <c r="I24" i="5"/>
  <c r="J24" i="5"/>
  <c r="F24" i="5"/>
  <c r="G24" i="5" s="1"/>
  <c r="M24" i="5" s="1"/>
  <c r="L23" i="5"/>
  <c r="I23" i="5"/>
  <c r="J23" i="5" s="1"/>
  <c r="E23" i="5"/>
  <c r="F23" i="5"/>
  <c r="G23" i="5" s="1"/>
  <c r="M23" i="5" s="1"/>
  <c r="L22" i="5"/>
  <c r="I22" i="5"/>
  <c r="J22" i="5" s="1"/>
  <c r="F22" i="5"/>
  <c r="G22" i="5"/>
  <c r="M22" i="5"/>
  <c r="L21" i="5"/>
  <c r="I21" i="5"/>
  <c r="J21" i="5"/>
  <c r="H46" i="4"/>
  <c r="H74" i="4"/>
  <c r="H73" i="4"/>
  <c r="H70" i="4"/>
  <c r="H69" i="4"/>
  <c r="H67" i="4"/>
  <c r="H64" i="4"/>
  <c r="H62" i="4"/>
  <c r="H60" i="4"/>
  <c r="H58" i="4"/>
  <c r="H53" i="4"/>
  <c r="H51" i="4"/>
  <c r="H48" i="4"/>
  <c r="H47" i="4"/>
  <c r="I40" i="4"/>
  <c r="I39" i="4"/>
  <c r="I38" i="4"/>
  <c r="H21" i="4"/>
  <c r="E21" i="4"/>
  <c r="F21" i="4"/>
  <c r="H20" i="4"/>
  <c r="F20" i="4"/>
  <c r="H19" i="4"/>
  <c r="F19" i="4"/>
  <c r="H18" i="4"/>
  <c r="E18" i="4"/>
  <c r="F18" i="4"/>
  <c r="H17" i="4"/>
  <c r="F17" i="4"/>
  <c r="G31" i="4"/>
  <c r="H31" i="4"/>
  <c r="F80" i="1"/>
  <c r="F150" i="1"/>
  <c r="F149" i="1"/>
  <c r="F148" i="1"/>
  <c r="F147" i="1"/>
  <c r="F139" i="1"/>
  <c r="F138" i="1"/>
  <c r="F137" i="1"/>
  <c r="F136" i="1"/>
  <c r="F135" i="1"/>
  <c r="F133" i="1"/>
  <c r="F129" i="1"/>
  <c r="F128" i="1"/>
  <c r="F127" i="1"/>
  <c r="F116" i="1"/>
  <c r="F112" i="1"/>
  <c r="F111" i="1"/>
  <c r="F110" i="1"/>
  <c r="F109" i="1"/>
  <c r="F107" i="1"/>
  <c r="F106" i="1"/>
  <c r="F105" i="1"/>
  <c r="F104" i="1"/>
  <c r="F103" i="1"/>
  <c r="D34" i="2"/>
  <c r="F34" i="2"/>
  <c r="D33" i="2"/>
  <c r="F33" i="2"/>
  <c r="D32" i="2"/>
  <c r="F32" i="2"/>
  <c r="E35" i="2" s="1"/>
  <c r="F92" i="1"/>
  <c r="F91" i="1"/>
  <c r="F86" i="1"/>
  <c r="F85" i="1"/>
  <c r="F81" i="1"/>
  <c r="E61" i="1"/>
  <c r="F23" i="1"/>
  <c r="F22" i="1"/>
  <c r="F20" i="1"/>
  <c r="F19" i="1"/>
  <c r="F17" i="1"/>
  <c r="E21" i="1"/>
  <c r="F21" i="1" s="1"/>
  <c r="E18" i="1"/>
  <c r="F18" i="1"/>
  <c r="D52" i="2"/>
  <c r="E24" i="2"/>
  <c r="E25" i="2"/>
  <c r="E26" i="2"/>
  <c r="E27" i="2" s="1"/>
  <c r="E28" i="2" s="1"/>
  <c r="G18" i="2"/>
  <c r="G19" i="2"/>
  <c r="F18" i="2"/>
  <c r="F19" i="2" s="1"/>
  <c r="E18" i="2"/>
  <c r="E19" i="2"/>
  <c r="D18" i="2"/>
  <c r="D19" i="2" s="1"/>
  <c r="C18" i="2"/>
  <c r="C19" i="2"/>
  <c r="B18" i="2"/>
  <c r="B19" i="2" s="1"/>
  <c r="H10" i="2"/>
  <c r="I10" i="2"/>
  <c r="F61" i="1"/>
  <c r="I138" i="5"/>
  <c r="J138" i="5"/>
  <c r="G34" i="4"/>
  <c r="H34" i="4" s="1"/>
  <c r="H32" i="4"/>
  <c r="H120" i="5"/>
  <c r="I120" i="5" s="1"/>
  <c r="J120" i="5" s="1"/>
  <c r="K120" i="5" s="1"/>
  <c r="L120" i="5" s="1"/>
  <c r="M120" i="5"/>
  <c r="M143" i="5"/>
  <c r="H143" i="5"/>
  <c r="I143" i="5"/>
  <c r="J143" i="5" s="1"/>
  <c r="K143" i="5" s="1"/>
  <c r="L143" i="5" s="1"/>
  <c r="H115" i="5"/>
  <c r="I115" i="5" s="1"/>
  <c r="J115" i="5" s="1"/>
  <c r="K115" i="5" s="1"/>
  <c r="L115" i="5" s="1"/>
  <c r="H122" i="5"/>
  <c r="I122" i="5"/>
  <c r="J122" i="5" s="1"/>
  <c r="K122" i="5" s="1"/>
  <c r="L122" i="5" s="1"/>
  <c r="M122" i="5"/>
  <c r="M121" i="5"/>
  <c r="H121" i="5"/>
  <c r="I121" i="5" s="1"/>
  <c r="J121" i="5" s="1"/>
  <c r="K121" i="5" s="1"/>
  <c r="L121" i="5" s="1"/>
  <c r="M157" i="5"/>
  <c r="H157" i="5"/>
  <c r="I157" i="5" s="1"/>
  <c r="J157" i="5" s="1"/>
  <c r="K157" i="5" s="1"/>
  <c r="L157" i="5" s="1"/>
  <c r="M144" i="5"/>
  <c r="H148" i="5"/>
  <c r="I148" i="5"/>
  <c r="J148" i="5"/>
  <c r="K148" i="5"/>
  <c r="L148" i="5" s="1"/>
  <c r="M148" i="5"/>
  <c r="M158" i="5"/>
  <c r="H158" i="5"/>
  <c r="I158" i="5" s="1"/>
  <c r="J158" i="5" s="1"/>
  <c r="K158" i="5" s="1"/>
  <c r="L158" i="5" s="1"/>
  <c r="H116" i="5"/>
  <c r="I116" i="5"/>
  <c r="J116" i="5"/>
  <c r="K116" i="5" s="1"/>
  <c r="L116" i="5" s="1"/>
  <c r="M116" i="5"/>
  <c r="H137" i="5"/>
  <c r="I137" i="5"/>
  <c r="J137" i="5" s="1"/>
  <c r="M137" i="5"/>
  <c r="H146" i="5"/>
  <c r="I146" i="5"/>
  <c r="J146" i="5" s="1"/>
  <c r="K146" i="5" s="1"/>
  <c r="L146" i="5" s="1"/>
  <c r="M146" i="5"/>
  <c r="M156" i="5"/>
  <c r="H117" i="5"/>
  <c r="I117" i="5"/>
  <c r="J117" i="5" s="1"/>
  <c r="K117" i="5" s="1"/>
  <c r="L117" i="5" s="1"/>
  <c r="D39" i="2" l="1"/>
  <c r="D49" i="2" s="1"/>
  <c r="D54" i="2" s="1"/>
  <c r="H139" i="5"/>
  <c r="I139" i="5" s="1"/>
  <c r="J139" i="5" s="1"/>
  <c r="M139" i="5"/>
  <c r="H114" i="5"/>
  <c r="I114" i="5" s="1"/>
  <c r="J114" i="5" s="1"/>
  <c r="K114" i="5" s="1"/>
  <c r="L114" i="5" s="1"/>
  <c r="M114" i="5"/>
  <c r="M147" i="5"/>
  <c r="M138" i="5"/>
  <c r="M113" i="5"/>
  <c r="M126" i="5"/>
  <c r="M119" i="5"/>
</calcChain>
</file>

<file path=xl/sharedStrings.xml><?xml version="1.0" encoding="utf-8"?>
<sst xmlns="http://schemas.openxmlformats.org/spreadsheetml/2006/main" count="972" uniqueCount="317">
  <si>
    <t>Tariff</t>
  </si>
  <si>
    <t>%</t>
  </si>
  <si>
    <t xml:space="preserve"> </t>
  </si>
  <si>
    <t>REFUSE  REMOVAL  (per month for one removal per week)</t>
  </si>
  <si>
    <t>RATES</t>
  </si>
  <si>
    <t>2.  Interest at the Standard Interest Rate would be charged on all late payments.</t>
  </si>
  <si>
    <t>REBATES ON RATABLE PROPERTIES</t>
  </si>
  <si>
    <t>OTHER SERVICES</t>
  </si>
  <si>
    <t>COMMUNITY &amp; TOWN HALLS , SPORTS FIELD AND PUBLIC PLACES</t>
  </si>
  <si>
    <t>Community and Town halls, Sports Field and Public Places</t>
  </si>
  <si>
    <t>businesses, corporate bodies and includes functions such as disco's,</t>
  </si>
  <si>
    <t>beauty contests,concerts,professional boxing and films.</t>
  </si>
  <si>
    <t>bazaars,concerts,dances,high teas run by:</t>
  </si>
  <si>
    <t>Churches or Religious Bodies, Cultural Organisations, Schools (State Aided),</t>
  </si>
  <si>
    <t xml:space="preserve">Service Clubs( Rotary,Round Table etc), Sporting Clubs and includes </t>
  </si>
  <si>
    <t>Graduations, Parties and Weddings</t>
  </si>
  <si>
    <t>Church Services, Funerals,Meetings and Prize Giving run by:</t>
  </si>
  <si>
    <t>Churches or Religious bodies, Cultural Organisations, Schools(State Aided),</t>
  </si>
  <si>
    <t xml:space="preserve">Service Clubs (Rotary,Round Table etc) and Sporting Clubs. </t>
  </si>
  <si>
    <t>Notes</t>
  </si>
  <si>
    <t>2.Sundays &amp; Public Holidays - daily rate x 2</t>
  </si>
  <si>
    <t>3.Hire after 24h00 subject to staff availability</t>
  </si>
  <si>
    <t>CEMETERY CHARGES</t>
  </si>
  <si>
    <t>Adult per plot</t>
  </si>
  <si>
    <t>Child per plot</t>
  </si>
  <si>
    <t>Supervision  fee in cases where graves are privately dug</t>
  </si>
  <si>
    <t>Exhumation and opening of graves</t>
  </si>
  <si>
    <t>per grave</t>
  </si>
  <si>
    <t>For the purpose of determination of above fees  Adult shall mean a person 12 years of age or older.</t>
  </si>
  <si>
    <t>GRAZING CAMPS</t>
  </si>
  <si>
    <t>POUNDING FEES</t>
  </si>
  <si>
    <t>Per Goat per day</t>
  </si>
  <si>
    <t>Per sheep per day</t>
  </si>
  <si>
    <t>ADMINISTRATIVE SERVISES</t>
  </si>
  <si>
    <t>Information Printouts</t>
  </si>
  <si>
    <t>I D P Document</t>
  </si>
  <si>
    <t>Financial Statements</t>
  </si>
  <si>
    <t>Budget</t>
  </si>
  <si>
    <t>STANDARD INTEREST</t>
  </si>
  <si>
    <t>Rubble per load</t>
  </si>
  <si>
    <t>Garden Refuse Removal per load</t>
  </si>
  <si>
    <t>BUILDINGS RENTALS per month</t>
  </si>
  <si>
    <t>In addition to the above mentioned charges payable any overtime being paid to employees of the council shall be levied.</t>
  </si>
  <si>
    <t>Indigents</t>
  </si>
  <si>
    <t>Senior Citizens</t>
  </si>
  <si>
    <t>Per Rand on Valuation of all Residential Properties</t>
  </si>
  <si>
    <t>Per Rand on Valuation of all Government Properties</t>
  </si>
  <si>
    <t>2007/2008</t>
  </si>
  <si>
    <t>All other Rebates,Exemptions and Discounts will be effected according to  Municipal Rates Policy</t>
  </si>
  <si>
    <t>Digging of Adult Grave</t>
  </si>
  <si>
    <t>Digging of Child Grave</t>
  </si>
  <si>
    <t>Per Rand on Valuation of all Farms used for Agricultural purposes</t>
  </si>
  <si>
    <t>Per Rand on Valuation of all Farms used for eco-tourism/converstion</t>
  </si>
  <si>
    <t>1.  Unless indicated otherwise the following tariffs are applicable throughout the Port St Johns Municipal area.</t>
  </si>
  <si>
    <t>2008/2009</t>
  </si>
  <si>
    <t>Domestic Consumers x1</t>
  </si>
  <si>
    <t>Government/Hospitals//Hostels/Schools/Flats x5</t>
  </si>
  <si>
    <t>Bed &amp; Breakfast</t>
  </si>
  <si>
    <t>Large Commercial Consumers x7</t>
  </si>
  <si>
    <t>Holiday resorts</t>
  </si>
  <si>
    <t>SME'S Commercial Consumers x7</t>
  </si>
  <si>
    <t>The tariff is based on 85L Bin/bag 1per week</t>
  </si>
  <si>
    <t xml:space="preserve">   %</t>
  </si>
  <si>
    <t>Per Rand on Valuation of all Multiple use Properties - Dorminant use shall be deemed for determination of rate/tariff</t>
  </si>
  <si>
    <t>Per Rand on Valuation of all Business Properties</t>
  </si>
  <si>
    <t>Per Rand on Valuation of all Farms used for trading in/ hunting of game</t>
  </si>
  <si>
    <t>Per Rand on Valuation of all Industrial Properties</t>
  </si>
  <si>
    <t>DIFFERENTIAL RATING</t>
  </si>
  <si>
    <t>DIFFERENT CATEGORY OF PROPERTIES</t>
  </si>
  <si>
    <t>Per Rand on Valuation of all vacant land (erven) according their zoning</t>
  </si>
  <si>
    <t>Different rates shall be applied to different category of properties.</t>
  </si>
  <si>
    <t>Ratio</t>
  </si>
  <si>
    <t>Neats Eats</t>
  </si>
  <si>
    <t>Yuyani Resturant</t>
  </si>
  <si>
    <t>LEANERS LICENCES</t>
  </si>
  <si>
    <t>Booking(non refundable)</t>
  </si>
  <si>
    <t>Administration of leaners licence</t>
  </si>
  <si>
    <t>1. A refundable security fee is R500 for Town halls if no damages to Property</t>
  </si>
  <si>
    <t>PORT ST JOHNS TOWN</t>
  </si>
  <si>
    <t>T</t>
  </si>
  <si>
    <t>O</t>
  </si>
  <si>
    <t>OUTSIDE TOWN</t>
  </si>
  <si>
    <t>Tender document</t>
  </si>
  <si>
    <t>FESTIVE /BEACH AND HAWKING FEES</t>
  </si>
  <si>
    <t>Full time hawker</t>
  </si>
  <si>
    <t>PSJ Residants</t>
  </si>
  <si>
    <t>Non PSJ hawkers</t>
  </si>
  <si>
    <t>Sheep Trucks</t>
  </si>
  <si>
    <t>Umbrella hire</t>
  </si>
  <si>
    <t>Beach entry fee per car per day</t>
  </si>
  <si>
    <t>Bakkies/cartages</t>
  </si>
  <si>
    <t>Rates</t>
  </si>
  <si>
    <t>Valuation</t>
  </si>
  <si>
    <t>Assessment</t>
  </si>
  <si>
    <t>Discounts</t>
  </si>
  <si>
    <t>Total</t>
  </si>
  <si>
    <t>Working for anticipated income for 2008/2009</t>
  </si>
  <si>
    <t>Refuse</t>
  </si>
  <si>
    <t>2007 /2008</t>
  </si>
  <si>
    <t>2008/ 2009</t>
  </si>
  <si>
    <t>Domestic</t>
  </si>
  <si>
    <t>SME'S</t>
  </si>
  <si>
    <t xml:space="preserve">Larg </t>
  </si>
  <si>
    <t>Commecial</t>
  </si>
  <si>
    <t>Gov,hosp</t>
  </si>
  <si>
    <t>B&amp;B</t>
  </si>
  <si>
    <t>Holiday</t>
  </si>
  <si>
    <t>resorts</t>
  </si>
  <si>
    <t>Flats</t>
  </si>
  <si>
    <t xml:space="preserve">tariff </t>
  </si>
  <si>
    <t>Monthly</t>
  </si>
  <si>
    <t>Annually</t>
  </si>
  <si>
    <t>Leaners licence</t>
  </si>
  <si>
    <t>Class capacilty</t>
  </si>
  <si>
    <t>two per day</t>
  </si>
  <si>
    <t>weekly</t>
  </si>
  <si>
    <t>monthly</t>
  </si>
  <si>
    <t>booking</t>
  </si>
  <si>
    <t xml:space="preserve">annually </t>
  </si>
  <si>
    <t>Rentals</t>
  </si>
  <si>
    <t>Vuyani</t>
  </si>
  <si>
    <t>Mangroove</t>
  </si>
  <si>
    <t>rent per month</t>
  </si>
  <si>
    <t>annual</t>
  </si>
  <si>
    <t>Total own revenue</t>
  </si>
  <si>
    <t>Equitalbe Share</t>
  </si>
  <si>
    <t>MSIG</t>
  </si>
  <si>
    <t>FMG</t>
  </si>
  <si>
    <t>MIG</t>
  </si>
  <si>
    <t xml:space="preserve">OPERATIONAL </t>
  </si>
  <si>
    <t>CAPITAL</t>
  </si>
  <si>
    <t xml:space="preserve">TOTAL </t>
  </si>
  <si>
    <t>MSP</t>
  </si>
  <si>
    <t>Sundry</t>
  </si>
  <si>
    <t>2009/2010</t>
  </si>
  <si>
    <t>value</t>
  </si>
  <si>
    <t>15% per annum</t>
  </si>
  <si>
    <t>Per Rand on Valuation of all Public Service Infrustracture</t>
  </si>
  <si>
    <t>Newly Rateble Properties (phase-in over 3 years) 75%,50%,25%</t>
  </si>
  <si>
    <t>Public service infrastruture</t>
  </si>
  <si>
    <t>2010/2011</t>
  </si>
  <si>
    <r>
      <t>Category l:</t>
    </r>
    <r>
      <rPr>
        <sz val="10"/>
        <color indexed="56"/>
        <rFont val="Arial"/>
        <family val="2"/>
      </rPr>
      <t xml:space="preserve"> events organised with the purpose of making profit by:</t>
    </r>
  </si>
  <si>
    <r>
      <t xml:space="preserve">Category ll: </t>
    </r>
    <r>
      <rPr>
        <sz val="10"/>
        <color indexed="56"/>
        <rFont val="Arial"/>
        <family val="2"/>
      </rPr>
      <t>fundraising events such as:</t>
    </r>
  </si>
  <si>
    <r>
      <t xml:space="preserve">Category lll: </t>
    </r>
    <r>
      <rPr>
        <sz val="10"/>
        <color indexed="56"/>
        <rFont val="Arial"/>
        <family val="2"/>
      </rPr>
      <t>Includes events such as:</t>
    </r>
  </si>
  <si>
    <t>1: 1</t>
  </si>
  <si>
    <t>Per Rand on Valuation of all Public Benefif Organisations</t>
  </si>
  <si>
    <t>1: 0.25</t>
  </si>
  <si>
    <t>2011/2012</t>
  </si>
  <si>
    <t>Tariff Schedule</t>
  </si>
  <si>
    <t>2012/13</t>
  </si>
  <si>
    <t>2012/2013</t>
  </si>
  <si>
    <t>2013/14</t>
  </si>
  <si>
    <t>2013/2014</t>
  </si>
  <si>
    <t>2014/2014</t>
  </si>
  <si>
    <t>2014/2015</t>
  </si>
  <si>
    <t>Per Cattle,Donkeys and Horses per day</t>
  </si>
  <si>
    <t>R30.00 per day for pigs will be levied to a grazing camp</t>
  </si>
  <si>
    <t>R20.00 per day for cattle, donkeys and horses will be levied to a grazing camps.</t>
  </si>
  <si>
    <t>.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</si>
  <si>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0m2 to 80m2</t>
    </r>
  </si>
  <si>
    <t>R 1000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</si>
  <si>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80m2 to 160m2</t>
    </r>
  </si>
  <si>
    <t>R2000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</si>
  <si>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160m2 to 240m2</t>
    </r>
  </si>
  <si>
    <t>R3000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</si>
  <si>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240m2 to 320m2</t>
    </r>
  </si>
  <si>
    <t>R4000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</si>
  <si>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320m2 to 400m2</t>
    </r>
  </si>
  <si>
    <t>R5000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</si>
  <si>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400m2 to 500m2</t>
    </r>
  </si>
  <si>
    <t>R6000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</si>
  <si>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500m2 up to the maximum m2</t>
    </r>
  </si>
  <si>
    <t>R15000</t>
  </si>
  <si>
    <t>-RENOVATIONS /ALTERATIONS</t>
  </si>
  <si>
    <t>R  800</t>
  </si>
  <si>
    <t>R 1800</t>
  </si>
  <si>
    <t>R 2800</t>
  </si>
  <si>
    <t>R 3800</t>
  </si>
  <si>
    <t>R 4800</t>
  </si>
  <si>
    <t>R 5800</t>
  </si>
  <si>
    <t>R13000</t>
  </si>
  <si>
    <t>BUSINESS</t>
  </si>
  <si>
    <t>-NEW CONSTRUCTION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</si>
  <si>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0m2 to 200m2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</si>
  <si>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200m2 to 400m2</t>
    </r>
  </si>
  <si>
    <t>R7000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</si>
  <si>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400m2 to 600m2</t>
    </r>
  </si>
  <si>
    <t>R9000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</si>
  <si>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600m2 to 800m2</t>
    </r>
  </si>
  <si>
    <t>R11000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</si>
  <si>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800m2 to 1000m2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</si>
  <si>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1000m2 up to the maximum m2</t>
    </r>
  </si>
  <si>
    <t>R25000</t>
  </si>
  <si>
    <t>RENOVATIONS/ALTERATIONS</t>
  </si>
  <si>
    <t>R4800</t>
  </si>
  <si>
    <t>R6800</t>
  </si>
  <si>
    <t>R8800</t>
  </si>
  <si>
    <t>R10800</t>
  </si>
  <si>
    <t>R12800</t>
  </si>
  <si>
    <t>R23000</t>
  </si>
  <si>
    <t>COMMERCIAL</t>
  </si>
  <si>
    <t>SCHOOLS, HOSPITALS AND CLINICS</t>
  </si>
  <si>
    <r>
      <t>-NEW CONSTRUCTION</t>
    </r>
    <r>
      <rPr>
        <sz val="11"/>
        <rFont val="Calibri"/>
        <family val="2"/>
      </rPr>
      <t xml:space="preserve"> </t>
    </r>
  </si>
  <si>
    <t>R8000</t>
  </si>
  <si>
    <t>R10000</t>
  </si>
  <si>
    <t>R12000</t>
  </si>
  <si>
    <t>R14000</t>
  </si>
  <si>
    <t>R26000</t>
  </si>
  <si>
    <t>RENOVATIONS / ALTERATIONS</t>
  </si>
  <si>
    <t>R5800</t>
  </si>
  <si>
    <t>R7800</t>
  </si>
  <si>
    <t>R9800</t>
  </si>
  <si>
    <t>R11800</t>
  </si>
  <si>
    <t>R13800</t>
  </si>
  <si>
    <t>BILLBOARDS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</si>
  <si>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Billboards from 0m2 to 5m2</t>
    </r>
  </si>
  <si>
    <t>R1000 per month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</si>
  <si>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Billboards from 5m2 to 10m2</t>
    </r>
  </si>
  <si>
    <t>R2000 per month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</si>
  <si>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Billboards from 10 to maximum m2</t>
    </r>
  </si>
  <si>
    <t>R3000 per month</t>
  </si>
  <si>
    <t>SIGN BOARDS</t>
  </si>
  <si>
    <t>Signboards from 0m2 to 5m2</t>
  </si>
  <si>
    <t xml:space="preserve">  </t>
  </si>
  <si>
    <t>Signboards from 5m2 to 10m2</t>
  </si>
  <si>
    <t>Signboards from 10m2 to maximum m2</t>
  </si>
  <si>
    <t>BOUNDARY WALLS</t>
  </si>
  <si>
    <t>Construction from 0m2 to 100m2</t>
  </si>
  <si>
    <t>Construction from 100m2 to 200m2</t>
  </si>
  <si>
    <t>Construction from 300m2 to 400m2</t>
  </si>
  <si>
    <t>Construction from 400m2 to 500m2</t>
  </si>
  <si>
    <t>Construction from 500m2 up to the maximum m2</t>
  </si>
  <si>
    <t>R 7000</t>
  </si>
  <si>
    <t>2. INSPECTION FEES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</si>
  <si>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Residential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</si>
  <si>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Business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</si>
  <si>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Commercial 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</si>
  <si>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Billboards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</si>
  <si>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Sign boards</t>
    </r>
  </si>
  <si>
    <t>3 .BUILDERS DEPOSIT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</si>
  <si>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Commercial</t>
    </r>
  </si>
  <si>
    <t>All clients submitting Plans for approval will be liable to pay all three following fees before approval.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</si>
  <si>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 xml:space="preserve"> Plan fees                - </t>
    </r>
  </si>
  <si>
    <t>For plan approval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</si>
  <si>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>Inspection fees      -</t>
    </r>
  </si>
  <si>
    <t>For inspections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</si>
  <si>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>Builders deposit    -</t>
    </r>
  </si>
  <si>
    <t xml:space="preserve">Amount payable before  plan approval and refundable after                      </t>
  </si>
  <si>
    <t>Completion of construction on the following conditions;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</si>
  <si>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>That all stages of construction have been inspected and approved.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</si>
  <si>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>Rubble dumped in an authorised dumping site.</t>
    </r>
  </si>
  <si>
    <t>1,000.00 per month</t>
  </si>
  <si>
    <t>2,000.00 per month</t>
  </si>
  <si>
    <t>3,000.00 per month</t>
  </si>
  <si>
    <t>TARIFFS  LIST FOR BUILDING PLANS</t>
  </si>
  <si>
    <t>fine for being absent in the first council meeting</t>
  </si>
  <si>
    <t>fine for being absent for the second council meeting</t>
  </si>
  <si>
    <t>FINES FOR NON ATTENDENCE OF COUNCIL MEETING</t>
  </si>
  <si>
    <t>2015/2016</t>
  </si>
  <si>
    <t>Library fees</t>
  </si>
  <si>
    <t>Valuation Certificate</t>
  </si>
  <si>
    <t>Printing</t>
  </si>
  <si>
    <t>A4 size (Back)</t>
  </si>
  <si>
    <t>A4 size (colour)</t>
  </si>
  <si>
    <t>Photocopying(Black or White) per page</t>
  </si>
  <si>
    <t>A3 size (Black)</t>
  </si>
  <si>
    <t>A3 size (Colour)</t>
  </si>
  <si>
    <t>(Black or white) per page</t>
  </si>
  <si>
    <t>Damage or lost book</t>
  </si>
  <si>
    <t>Pay full price of book</t>
  </si>
  <si>
    <t>Fine for late books(per day)</t>
  </si>
  <si>
    <t>Rates Clearance Certificate</t>
  </si>
  <si>
    <t>2016/2017</t>
  </si>
  <si>
    <t>Full time hawker-Inside stalls</t>
  </si>
  <si>
    <t>Full time hawker-Outside stalls</t>
  </si>
  <si>
    <t>Sports Field</t>
  </si>
  <si>
    <t>FESTIVE /BEACH AND HAWKING FEES AND PERMITS</t>
  </si>
  <si>
    <t>Businesses per annum</t>
  </si>
  <si>
    <t>Application fees</t>
  </si>
  <si>
    <t>Erven 0 - 2500 square metres</t>
  </si>
  <si>
    <t>Erven 2501 - 5000 square metres</t>
  </si>
  <si>
    <t>Erven 5001 - 10000  square metres</t>
  </si>
  <si>
    <t>Erven 1 ha - 5 ha</t>
  </si>
  <si>
    <t>Erven over 5 ha</t>
  </si>
  <si>
    <t>Advertising fees</t>
  </si>
  <si>
    <t>PASSENGER CARRYING VEHICLES</t>
  </si>
  <si>
    <t>APPLICATION FOR REZONING</t>
  </si>
  <si>
    <t>USE OF TAXI RANK</t>
  </si>
  <si>
    <t>per taxi,per annum</t>
  </si>
  <si>
    <t>per bakkie,per annum</t>
  </si>
  <si>
    <t>Inspection of any deed,document or diagram or any details,per certificate per property</t>
  </si>
  <si>
    <t>OTHER TARIFFS</t>
  </si>
  <si>
    <t xml:space="preserve">Dumping refuse </t>
  </si>
  <si>
    <t>Urinating on the street</t>
  </si>
  <si>
    <t>Unlicensed business</t>
  </si>
  <si>
    <t>Unpermitted business</t>
  </si>
  <si>
    <t>Littering</t>
  </si>
  <si>
    <t>Illegal and street car wash</t>
  </si>
  <si>
    <t>Repair of vehicle on the parking</t>
  </si>
  <si>
    <t>Public disorder</t>
  </si>
  <si>
    <t xml:space="preserve">  RENTALS</t>
  </si>
  <si>
    <t>Tombo office rental(Per month)</t>
  </si>
  <si>
    <t>Boat  rental(Per day)</t>
  </si>
  <si>
    <r>
      <t>-NEW CONSTRUCTION</t>
    </r>
    <r>
      <rPr>
        <u/>
        <sz val="11"/>
        <rFont val="Calibri"/>
        <family val="2"/>
      </rPr>
      <t xml:space="preserve"> </t>
    </r>
  </si>
  <si>
    <t>2018/2019</t>
  </si>
  <si>
    <t>Tender document for Roads</t>
  </si>
  <si>
    <t>2019/2020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</si>
  <si>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 xml:space="preserve">Inspection fees      -    Amount payable before  plan approval and refundable after  </t>
    </r>
  </si>
  <si>
    <r>
      <t>Category l:</t>
    </r>
    <r>
      <rPr>
        <sz val="10"/>
        <rFont val="Arial"/>
        <family val="2"/>
      </rPr>
      <t xml:space="preserve"> events organised with the purpose of making profit by:</t>
    </r>
  </si>
  <si>
    <r>
      <t xml:space="preserve">Category ll: </t>
    </r>
    <r>
      <rPr>
        <sz val="10"/>
        <rFont val="Arial"/>
        <family val="2"/>
      </rPr>
      <t>fundraising events such as:</t>
    </r>
  </si>
  <si>
    <r>
      <t xml:space="preserve">Category lll: </t>
    </r>
    <r>
      <rPr>
        <sz val="10"/>
        <rFont val="Arial"/>
        <family val="2"/>
      </rPr>
      <t>Includes events such as:</t>
    </r>
  </si>
  <si>
    <t>2020/2021</t>
  </si>
  <si>
    <t>2021/2022</t>
  </si>
  <si>
    <t>Waste Disposal (tip site) per month</t>
  </si>
  <si>
    <t>•     Cellphone Mast Application</t>
  </si>
  <si>
    <r>
      <rPr>
        <sz val="11"/>
        <rFont val="Calibri"/>
        <family val="2"/>
      </rPr>
      <t>•</t>
    </r>
    <r>
      <rPr>
        <sz val="11"/>
        <rFont val="Symbol"/>
        <family val="1"/>
        <charset val="2"/>
      </rPr>
      <t xml:space="preserve">    </t>
    </r>
    <r>
      <rPr>
        <sz val="11"/>
        <rFont val="Calibri"/>
        <family val="2"/>
      </rPr>
      <t xml:space="preserve">Wayleave application </t>
    </r>
  </si>
  <si>
    <t>Draft Tariff   Schedule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</si>
</sst>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 * #,##0.00_ ;_ * \-#,##0.00_ ;_ * &quot;-&quot;??_ ;_ @_ "/>
    <numFmt numFmtId="166" formatCode="0.0000"/>
    <numFmt numFmtId="167" formatCode="#,##0.0000"/>
    <numFmt numFmtId="168" formatCode="0.0"/>
    <numFmt numFmtId="169" formatCode="0.000"/>
    <numFmt numFmtId="170" formatCode="0.00;[Red]0.00"/>
    <numFmt numFmtId="171" formatCode="#,##0.000;[Red]#,##0.000"/>
  </numFmts>
  <fonts count="2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56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sz val="10"/>
      <name val="Arial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b/>
      <sz val="20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4"/>
      <color rgb="FF002060"/>
      <name val="Arial"/>
      <family val="2"/>
    </font>
    <font>
      <sz val="12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theme="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/>
    <xf numFmtId="0" fontId="4" fillId="0" borderId="0" xfId="0" applyFont="1"/>
    <xf numFmtId="3" fontId="0" fillId="0" borderId="0" xfId="0" applyNumberFormat="1"/>
    <xf numFmtId="3" fontId="4" fillId="0" borderId="0" xfId="0" applyNumberFormat="1" applyFont="1"/>
    <xf numFmtId="16" fontId="4" fillId="0" borderId="0" xfId="0" applyNumberFormat="1" applyFont="1"/>
    <xf numFmtId="3" fontId="2" fillId="0" borderId="0" xfId="0" applyNumberFormat="1" applyFont="1"/>
    <xf numFmtId="165" fontId="0" fillId="0" borderId="0" xfId="1" applyFont="1"/>
    <xf numFmtId="165" fontId="3" fillId="0" borderId="0" xfId="1" applyFont="1"/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/>
    <xf numFmtId="0" fontId="17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6" fillId="2" borderId="0" xfId="0" applyNumberFormat="1" applyFont="1" applyFill="1" applyAlignment="1">
      <alignment horizontal="center"/>
    </xf>
    <xf numFmtId="2" fontId="16" fillId="0" borderId="0" xfId="0" applyNumberFormat="1" applyFont="1" applyFill="1" applyAlignment="1">
      <alignment horizontal="center"/>
    </xf>
    <xf numFmtId="2" fontId="16" fillId="2" borderId="0" xfId="0" applyNumberFormat="1" applyFont="1" applyFill="1" applyAlignment="1">
      <alignment horizontal="center"/>
    </xf>
    <xf numFmtId="0" fontId="16" fillId="0" borderId="0" xfId="0" applyFont="1"/>
    <xf numFmtId="10" fontId="15" fillId="0" borderId="0" xfId="0" applyNumberFormat="1" applyFont="1" applyFill="1"/>
    <xf numFmtId="10" fontId="15" fillId="2" borderId="0" xfId="0" applyNumberFormat="1" applyFont="1" applyFill="1"/>
    <xf numFmtId="0" fontId="15" fillId="0" borderId="1" xfId="0" applyFont="1" applyBorder="1"/>
    <xf numFmtId="0" fontId="15" fillId="0" borderId="2" xfId="0" applyFont="1" applyBorder="1"/>
    <xf numFmtId="2" fontId="15" fillId="0" borderId="3" xfId="0" applyNumberFormat="1" applyFont="1" applyFill="1" applyBorder="1"/>
    <xf numFmtId="4" fontId="15" fillId="0" borderId="3" xfId="0" applyNumberFormat="1" applyFont="1" applyFill="1" applyBorder="1"/>
    <xf numFmtId="4" fontId="15" fillId="2" borderId="3" xfId="0" applyNumberFormat="1" applyFont="1" applyFill="1" applyBorder="1"/>
    <xf numFmtId="1" fontId="15" fillId="0" borderId="3" xfId="0" applyNumberFormat="1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6" xfId="0" applyFont="1" applyFill="1" applyBorder="1"/>
    <xf numFmtId="0" fontId="17" fillId="0" borderId="0" xfId="0" applyFont="1" applyFill="1" applyBorder="1"/>
    <xf numFmtId="0" fontId="15" fillId="0" borderId="0" xfId="0" applyFont="1" applyFill="1" applyBorder="1"/>
    <xf numFmtId="0" fontId="16" fillId="3" borderId="0" xfId="0" applyNumberFormat="1" applyFont="1" applyFill="1" applyAlignment="1">
      <alignment horizontal="center"/>
    </xf>
    <xf numFmtId="0" fontId="17" fillId="0" borderId="0" xfId="0" applyFont="1"/>
    <xf numFmtId="2" fontId="16" fillId="3" borderId="0" xfId="0" applyNumberFormat="1" applyFont="1" applyFill="1" applyAlignment="1">
      <alignment horizontal="center"/>
    </xf>
    <xf numFmtId="10" fontId="15" fillId="3" borderId="0" xfId="0" applyNumberFormat="1" applyFont="1" applyFill="1"/>
    <xf numFmtId="166" fontId="15" fillId="0" borderId="8" xfId="0" applyNumberFormat="1" applyFont="1" applyFill="1" applyBorder="1"/>
    <xf numFmtId="0" fontId="15" fillId="0" borderId="3" xfId="0" applyFont="1" applyFill="1" applyBorder="1"/>
    <xf numFmtId="167" fontId="15" fillId="0" borderId="3" xfId="0" applyNumberFormat="1" applyFont="1" applyFill="1" applyBorder="1"/>
    <xf numFmtId="1" fontId="15" fillId="0" borderId="3" xfId="0" applyNumberFormat="1" applyFont="1" applyFill="1" applyBorder="1"/>
    <xf numFmtId="0" fontId="15" fillId="0" borderId="9" xfId="0" applyFont="1" applyFill="1" applyBorder="1"/>
    <xf numFmtId="0" fontId="15" fillId="0" borderId="7" xfId="0" applyFont="1" applyFill="1" applyBorder="1"/>
    <xf numFmtId="166" fontId="15" fillId="0" borderId="0" xfId="0" applyNumberFormat="1" applyFont="1" applyFill="1" applyBorder="1"/>
    <xf numFmtId="167" fontId="15" fillId="0" borderId="0" xfId="0" applyNumberFormat="1" applyFont="1" applyFill="1" applyBorder="1"/>
    <xf numFmtId="1" fontId="15" fillId="0" borderId="0" xfId="0" applyNumberFormat="1" applyFont="1" applyFill="1" applyBorder="1"/>
    <xf numFmtId="169" fontId="15" fillId="3" borderId="3" xfId="0" applyNumberFormat="1" applyFont="1" applyFill="1" applyBorder="1"/>
    <xf numFmtId="0" fontId="15" fillId="0" borderId="0" xfId="0" applyFont="1" applyFill="1"/>
    <xf numFmtId="0" fontId="15" fillId="3" borderId="0" xfId="0" applyFont="1" applyFill="1"/>
    <xf numFmtId="9" fontId="15" fillId="0" borderId="3" xfId="0" applyNumberFormat="1" applyFont="1" applyFill="1" applyBorder="1"/>
    <xf numFmtId="9" fontId="15" fillId="3" borderId="3" xfId="0" applyNumberFormat="1" applyFont="1" applyFill="1" applyBorder="1"/>
    <xf numFmtId="0" fontId="15" fillId="0" borderId="10" xfId="0" applyFont="1" applyFill="1" applyBorder="1"/>
    <xf numFmtId="0" fontId="15" fillId="0" borderId="0" xfId="0" applyFont="1" applyBorder="1"/>
    <xf numFmtId="9" fontId="15" fillId="0" borderId="0" xfId="0" applyNumberFormat="1" applyFont="1" applyFill="1" applyBorder="1"/>
    <xf numFmtId="0" fontId="16" fillId="4" borderId="0" xfId="0" applyNumberFormat="1" applyFont="1" applyFill="1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4" borderId="0" xfId="0" applyNumberFormat="1" applyFont="1" applyFill="1" applyAlignment="1">
      <alignment horizontal="center"/>
    </xf>
    <xf numFmtId="10" fontId="17" fillId="0" borderId="0" xfId="0" applyNumberFormat="1" applyFont="1" applyAlignment="1">
      <alignment horizontal="right"/>
    </xf>
    <xf numFmtId="10" fontId="17" fillId="0" borderId="0" xfId="0" applyNumberFormat="1" applyFont="1" applyFill="1" applyAlignment="1">
      <alignment horizontal="right"/>
    </xf>
    <xf numFmtId="10" fontId="17" fillId="4" borderId="0" xfId="0" applyNumberFormat="1" applyFont="1" applyFill="1" applyAlignment="1">
      <alignment horizontal="right"/>
    </xf>
    <xf numFmtId="0" fontId="15" fillId="0" borderId="3" xfId="0" applyFont="1" applyBorder="1"/>
    <xf numFmtId="4" fontId="15" fillId="4" borderId="3" xfId="0" applyNumberFormat="1" applyFont="1" applyFill="1" applyBorder="1"/>
    <xf numFmtId="0" fontId="15" fillId="0" borderId="11" xfId="0" applyFont="1" applyBorder="1"/>
    <xf numFmtId="0" fontId="15" fillId="0" borderId="12" xfId="0" applyFont="1" applyBorder="1"/>
    <xf numFmtId="1" fontId="15" fillId="0" borderId="0" xfId="0" applyNumberFormat="1" applyFont="1"/>
    <xf numFmtId="0" fontId="16" fillId="5" borderId="0" xfId="0" applyNumberFormat="1" applyFont="1" applyFill="1" applyAlignment="1">
      <alignment horizontal="center"/>
    </xf>
    <xf numFmtId="0" fontId="16" fillId="0" borderId="0" xfId="0" applyNumberFormat="1" applyFont="1" applyAlignment="1">
      <alignment horizontal="center"/>
    </xf>
    <xf numFmtId="0" fontId="17" fillId="0" borderId="0" xfId="0" applyFont="1" applyBorder="1"/>
    <xf numFmtId="0" fontId="15" fillId="0" borderId="13" xfId="0" applyFont="1" applyBorder="1"/>
    <xf numFmtId="1" fontId="15" fillId="0" borderId="13" xfId="0" applyNumberFormat="1" applyFont="1" applyFill="1" applyBorder="1"/>
    <xf numFmtId="4" fontId="15" fillId="5" borderId="3" xfId="0" applyNumberFormat="1" applyFont="1" applyFill="1" applyBorder="1"/>
    <xf numFmtId="1" fontId="15" fillId="0" borderId="0" xfId="0" applyNumberFormat="1" applyFont="1" applyBorder="1"/>
    <xf numFmtId="168" fontId="15" fillId="0" borderId="0" xfId="0" applyNumberFormat="1" applyFont="1" applyBorder="1"/>
    <xf numFmtId="0" fontId="16" fillId="6" borderId="0" xfId="0" applyNumberFormat="1" applyFont="1" applyFill="1" applyAlignment="1">
      <alignment horizontal="center"/>
    </xf>
    <xf numFmtId="4" fontId="15" fillId="6" borderId="3" xfId="0" applyNumberFormat="1" applyFont="1" applyFill="1" applyBorder="1"/>
    <xf numFmtId="0" fontId="16" fillId="0" borderId="0" xfId="0" applyFont="1" applyBorder="1"/>
    <xf numFmtId="0" fontId="17" fillId="0" borderId="6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4" fontId="15" fillId="3" borderId="3" xfId="0" applyNumberFormat="1" applyFont="1" applyFill="1" applyBorder="1"/>
    <xf numFmtId="4" fontId="15" fillId="0" borderId="0" xfId="0" applyNumberFormat="1" applyFont="1" applyFill="1" applyBorder="1"/>
    <xf numFmtId="0" fontId="17" fillId="0" borderId="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0" borderId="9" xfId="0" applyFont="1" applyBorder="1"/>
    <xf numFmtId="0" fontId="16" fillId="0" borderId="6" xfId="0" applyFont="1" applyBorder="1"/>
    <xf numFmtId="1" fontId="15" fillId="0" borderId="9" xfId="0" applyNumberFormat="1" applyFont="1" applyFill="1" applyBorder="1"/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49" fontId="15" fillId="0" borderId="3" xfId="0" applyNumberFormat="1" applyFont="1" applyBorder="1"/>
    <xf numFmtId="0" fontId="0" fillId="0" borderId="0" xfId="0" applyFill="1" applyBorder="1"/>
    <xf numFmtId="0" fontId="18" fillId="0" borderId="0" xfId="0" applyFont="1" applyAlignment="1">
      <alignment horizontal="right"/>
    </xf>
    <xf numFmtId="0" fontId="18" fillId="0" borderId="0" xfId="0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right"/>
      <protection locked="0"/>
    </xf>
    <xf numFmtId="49" fontId="20" fillId="0" borderId="3" xfId="0" applyNumberFormat="1" applyFont="1" applyBorder="1"/>
    <xf numFmtId="0" fontId="15" fillId="7" borderId="0" xfId="0" applyFont="1" applyFill="1" applyBorder="1"/>
    <xf numFmtId="0" fontId="15" fillId="7" borderId="0" xfId="0" applyFont="1" applyFill="1"/>
    <xf numFmtId="1" fontId="15" fillId="7" borderId="0" xfId="0" applyNumberFormat="1" applyFont="1" applyFill="1" applyBorder="1"/>
    <xf numFmtId="4" fontId="15" fillId="7" borderId="0" xfId="0" applyNumberFormat="1" applyFont="1" applyFill="1" applyBorder="1"/>
    <xf numFmtId="4" fontId="21" fillId="7" borderId="0" xfId="0" applyNumberFormat="1" applyFont="1" applyFill="1" applyBorder="1"/>
    <xf numFmtId="4" fontId="15" fillId="7" borderId="3" xfId="0" applyNumberFormat="1" applyFont="1" applyFill="1" applyBorder="1"/>
    <xf numFmtId="10" fontId="17" fillId="7" borderId="0" xfId="0" applyNumberFormat="1" applyFont="1" applyFill="1" applyAlignment="1">
      <alignment horizontal="right"/>
    </xf>
    <xf numFmtId="9" fontId="15" fillId="7" borderId="0" xfId="0" applyNumberFormat="1" applyFont="1" applyFill="1" applyBorder="1"/>
    <xf numFmtId="169" fontId="15" fillId="0" borderId="3" xfId="0" applyNumberFormat="1" applyFont="1" applyFill="1" applyBorder="1"/>
    <xf numFmtId="169" fontId="15" fillId="0" borderId="13" xfId="0" applyNumberFormat="1" applyFont="1" applyFill="1" applyBorder="1"/>
    <xf numFmtId="0" fontId="15" fillId="0" borderId="16" xfId="0" applyFont="1" applyBorder="1"/>
    <xf numFmtId="0" fontId="9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 indent="4"/>
    </xf>
    <xf numFmtId="0" fontId="7" fillId="0" borderId="0" xfId="0" applyFont="1" applyAlignment="1">
      <alignment horizontal="left" indent="15"/>
    </xf>
    <xf numFmtId="0" fontId="9" fillId="0" borderId="0" xfId="0" applyFont="1" applyAlignment="1">
      <alignment horizontal="left" indent="15"/>
    </xf>
    <xf numFmtId="0" fontId="21" fillId="0" borderId="0" xfId="0" applyFont="1"/>
    <xf numFmtId="0" fontId="16" fillId="8" borderId="0" xfId="0" applyNumberFormat="1" applyFont="1" applyFill="1" applyAlignment="1">
      <alignment horizontal="center"/>
    </xf>
    <xf numFmtId="2" fontId="16" fillId="8" borderId="0" xfId="0" applyNumberFormat="1" applyFont="1" applyFill="1" applyAlignment="1">
      <alignment horizontal="center"/>
    </xf>
    <xf numFmtId="10" fontId="15" fillId="8" borderId="0" xfId="0" applyNumberFormat="1" applyFont="1" applyFill="1"/>
    <xf numFmtId="4" fontId="15" fillId="8" borderId="3" xfId="0" applyNumberFormat="1" applyFont="1" applyFill="1" applyBorder="1"/>
    <xf numFmtId="4" fontId="20" fillId="8" borderId="3" xfId="0" applyNumberFormat="1" applyFont="1" applyFill="1" applyBorder="1"/>
    <xf numFmtId="0" fontId="15" fillId="8" borderId="0" xfId="0" applyFont="1" applyFill="1"/>
    <xf numFmtId="169" fontId="20" fillId="8" borderId="3" xfId="0" applyNumberFormat="1" applyFont="1" applyFill="1" applyBorder="1"/>
    <xf numFmtId="1" fontId="15" fillId="8" borderId="3" xfId="0" applyNumberFormat="1" applyFont="1" applyFill="1" applyBorder="1"/>
    <xf numFmtId="169" fontId="15" fillId="8" borderId="3" xfId="0" applyNumberFormat="1" applyFont="1" applyFill="1" applyBorder="1"/>
    <xf numFmtId="49" fontId="15" fillId="8" borderId="3" xfId="0" applyNumberFormat="1" applyFont="1" applyFill="1" applyBorder="1"/>
    <xf numFmtId="49" fontId="20" fillId="8" borderId="3" xfId="0" applyNumberFormat="1" applyFont="1" applyFill="1" applyBorder="1"/>
    <xf numFmtId="9" fontId="15" fillId="8" borderId="3" xfId="0" applyNumberFormat="1" applyFont="1" applyFill="1" applyBorder="1"/>
    <xf numFmtId="9" fontId="20" fillId="8" borderId="3" xfId="0" applyNumberFormat="1" applyFont="1" applyFill="1" applyBorder="1"/>
    <xf numFmtId="10" fontId="17" fillId="8" borderId="0" xfId="0" applyNumberFormat="1" applyFont="1" applyFill="1" applyAlignment="1">
      <alignment horizontal="right"/>
    </xf>
    <xf numFmtId="0" fontId="0" fillId="8" borderId="3" xfId="0" applyFill="1" applyBorder="1"/>
    <xf numFmtId="4" fontId="0" fillId="8" borderId="3" xfId="0" applyNumberFormat="1" applyFill="1" applyBorder="1"/>
    <xf numFmtId="0" fontId="21" fillId="8" borderId="3" xfId="0" applyFont="1" applyFill="1" applyBorder="1"/>
    <xf numFmtId="4" fontId="3" fillId="8" borderId="3" xfId="0" applyNumberFormat="1" applyFont="1" applyFill="1" applyBorder="1"/>
    <xf numFmtId="0" fontId="8" fillId="8" borderId="3" xfId="0" applyFont="1" applyFill="1" applyBorder="1" applyAlignment="1">
      <alignment horizontal="left" indent="4"/>
    </xf>
    <xf numFmtId="0" fontId="8" fillId="8" borderId="3" xfId="0" applyFont="1" applyFill="1" applyBorder="1"/>
    <xf numFmtId="0" fontId="3" fillId="8" borderId="3" xfId="0" applyFont="1" applyFill="1" applyBorder="1"/>
    <xf numFmtId="1" fontId="15" fillId="0" borderId="15" xfId="0" applyNumberFormat="1" applyFont="1" applyBorder="1"/>
    <xf numFmtId="0" fontId="16" fillId="0" borderId="3" xfId="0" applyFont="1" applyBorder="1"/>
    <xf numFmtId="0" fontId="17" fillId="8" borderId="3" xfId="0" applyFont="1" applyFill="1" applyBorder="1" applyAlignment="1">
      <alignment horizontal="center"/>
    </xf>
    <xf numFmtId="170" fontId="17" fillId="8" borderId="3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71" fontId="20" fillId="8" borderId="3" xfId="1" applyNumberFormat="1" applyFont="1" applyFill="1" applyBorder="1"/>
    <xf numFmtId="0" fontId="15" fillId="0" borderId="17" xfId="0" applyFont="1" applyBorder="1"/>
    <xf numFmtId="0" fontId="15" fillId="0" borderId="18" xfId="0" applyFont="1" applyBorder="1"/>
    <xf numFmtId="4" fontId="15" fillId="0" borderId="13" xfId="0" applyNumberFormat="1" applyFont="1" applyFill="1" applyBorder="1"/>
    <xf numFmtId="4" fontId="15" fillId="3" borderId="13" xfId="0" applyNumberFormat="1" applyFont="1" applyFill="1" applyBorder="1"/>
    <xf numFmtId="4" fontId="15" fillId="8" borderId="13" xfId="0" applyNumberFormat="1" applyFont="1" applyFill="1" applyBorder="1"/>
    <xf numFmtId="4" fontId="15" fillId="3" borderId="0" xfId="0" applyNumberFormat="1" applyFont="1" applyFill="1" applyBorder="1"/>
    <xf numFmtId="4" fontId="15" fillId="8" borderId="19" xfId="0" applyNumberFormat="1" applyFont="1" applyFill="1" applyBorder="1"/>
    <xf numFmtId="4" fontId="15" fillId="0" borderId="9" xfId="0" applyNumberFormat="1" applyFont="1" applyFill="1" applyBorder="1"/>
    <xf numFmtId="4" fontId="15" fillId="3" borderId="9" xfId="0" applyNumberFormat="1" applyFont="1" applyFill="1" applyBorder="1"/>
    <xf numFmtId="169" fontId="15" fillId="0" borderId="0" xfId="0" applyNumberFormat="1" applyFont="1" applyFill="1" applyBorder="1"/>
    <xf numFmtId="169" fontId="15" fillId="3" borderId="0" xfId="0" applyNumberFormat="1" applyFont="1" applyFill="1" applyBorder="1"/>
    <xf numFmtId="169" fontId="20" fillId="8" borderId="0" xfId="0" applyNumberFormat="1" applyFont="1" applyFill="1" applyBorder="1"/>
    <xf numFmtId="1" fontId="15" fillId="8" borderId="0" xfId="0" applyNumberFormat="1" applyFont="1" applyFill="1" applyBorder="1"/>
    <xf numFmtId="165" fontId="11" fillId="8" borderId="3" xfId="1" applyFont="1" applyFill="1" applyBorder="1"/>
    <xf numFmtId="1" fontId="17" fillId="8" borderId="3" xfId="0" applyNumberFormat="1" applyFont="1" applyFill="1" applyBorder="1"/>
    <xf numFmtId="0" fontId="17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5" fontId="0" fillId="0" borderId="0" xfId="1" applyFont="1" applyAlignment="1" applyProtection="1">
      <protection locked="0"/>
    </xf>
    <xf numFmtId="0" fontId="0" fillId="0" borderId="0" xfId="0" applyAlignment="1" applyProtection="1">
      <protection locked="0"/>
    </xf>
    <xf numFmtId="165" fontId="0" fillId="0" borderId="0" xfId="1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5" fillId="7" borderId="0" xfId="0" applyFont="1" applyFill="1" applyAlignment="1" applyProtection="1">
      <protection locked="0"/>
    </xf>
    <xf numFmtId="0" fontId="0" fillId="7" borderId="0" xfId="0" applyFill="1"/>
    <xf numFmtId="0" fontId="16" fillId="7" borderId="0" xfId="0" applyFont="1" applyFill="1" applyBorder="1" applyAlignment="1" applyProtection="1">
      <alignment horizontal="center"/>
      <protection locked="0"/>
    </xf>
    <xf numFmtId="0" fontId="17" fillId="7" borderId="0" xfId="0" applyFont="1" applyFill="1" applyBorder="1" applyAlignment="1" applyProtection="1">
      <alignment horizontal="center"/>
      <protection locked="0"/>
    </xf>
    <xf numFmtId="0" fontId="15" fillId="7" borderId="0" xfId="0" applyFont="1" applyFill="1" applyAlignment="1" applyProtection="1">
      <alignment horizontal="center"/>
      <protection locked="0"/>
    </xf>
    <xf numFmtId="0" fontId="4" fillId="7" borderId="3" xfId="0" applyFont="1" applyFill="1" applyBorder="1" applyAlignment="1">
      <alignment horizontal="center"/>
    </xf>
    <xf numFmtId="0" fontId="1" fillId="7" borderId="3" xfId="0" applyFont="1" applyFill="1" applyBorder="1"/>
    <xf numFmtId="0" fontId="16" fillId="7" borderId="0" xfId="0" applyFont="1" applyFill="1" applyAlignment="1" applyProtection="1">
      <alignment horizontal="center"/>
      <protection locked="0"/>
    </xf>
    <xf numFmtId="0" fontId="17" fillId="7" borderId="0" xfId="0" applyFont="1" applyFill="1" applyAlignment="1" applyProtection="1">
      <alignment horizontal="center"/>
      <protection locked="0"/>
    </xf>
    <xf numFmtId="0" fontId="18" fillId="7" borderId="0" xfId="0" applyFont="1" applyFill="1" applyAlignment="1" applyProtection="1">
      <alignment horizontal="right"/>
      <protection locked="0"/>
    </xf>
    <xf numFmtId="0" fontId="1" fillId="7" borderId="0" xfId="0" applyFont="1" applyFill="1" applyAlignment="1"/>
    <xf numFmtId="0" fontId="9" fillId="7" borderId="0" xfId="0" applyFont="1" applyFill="1" applyAlignment="1" applyProtection="1">
      <alignment horizontal="left"/>
      <protection locked="0"/>
    </xf>
    <xf numFmtId="0" fontId="8" fillId="7" borderId="0" xfId="0" applyFont="1" applyFill="1"/>
    <xf numFmtId="0" fontId="12" fillId="7" borderId="0" xfId="0" applyFont="1" applyFill="1"/>
    <xf numFmtId="0" fontId="9" fillId="7" borderId="0" xfId="0" applyFont="1" applyFill="1" applyAlignment="1">
      <alignment horizontal="left" indent="4"/>
    </xf>
    <xf numFmtId="0" fontId="7" fillId="7" borderId="0" xfId="0" applyFont="1" applyFill="1"/>
    <xf numFmtId="0" fontId="8" fillId="7" borderId="0" xfId="0" applyFont="1" applyFill="1" applyAlignment="1">
      <alignment horizontal="left" indent="4"/>
    </xf>
    <xf numFmtId="0" fontId="7" fillId="7" borderId="0" xfId="0" applyFont="1" applyFill="1" applyAlignment="1">
      <alignment horizontal="left" indent="4"/>
    </xf>
    <xf numFmtId="0" fontId="7" fillId="7" borderId="0" xfId="0" applyFont="1" applyFill="1" applyAlignment="1">
      <alignment horizontal="left" indent="15"/>
    </xf>
    <xf numFmtId="0" fontId="9" fillId="7" borderId="0" xfId="0" applyFont="1" applyFill="1" applyAlignment="1">
      <alignment horizontal="left" indent="15"/>
    </xf>
    <xf numFmtId="0" fontId="2" fillId="7" borderId="0" xfId="0" applyFont="1" applyFill="1" applyBorder="1"/>
    <xf numFmtId="0" fontId="1" fillId="7" borderId="0" xfId="0" applyFont="1" applyFill="1" applyBorder="1"/>
    <xf numFmtId="0" fontId="1" fillId="7" borderId="0" xfId="0" applyFont="1" applyFill="1"/>
    <xf numFmtId="0" fontId="2" fillId="7" borderId="0" xfId="0" applyFont="1" applyFill="1"/>
    <xf numFmtId="2" fontId="15" fillId="7" borderId="0" xfId="0" applyNumberFormat="1" applyFont="1" applyFill="1" applyAlignment="1" applyProtection="1">
      <protection locked="0"/>
    </xf>
    <xf numFmtId="2" fontId="15" fillId="7" borderId="0" xfId="0" applyNumberFormat="1" applyFont="1" applyFill="1" applyAlignment="1" applyProtection="1">
      <alignment horizontal="center"/>
      <protection locked="0"/>
    </xf>
    <xf numFmtId="0" fontId="8" fillId="7" borderId="0" xfId="0" applyFont="1" applyFill="1" applyAlignment="1" applyProtection="1">
      <alignment horizontal="left"/>
      <protection locked="0"/>
    </xf>
    <xf numFmtId="0" fontId="4" fillId="7" borderId="0" xfId="0" applyFont="1" applyFill="1" applyAlignment="1">
      <alignment horizontal="center"/>
    </xf>
    <xf numFmtId="165" fontId="1" fillId="0" borderId="0" xfId="1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/>
    <xf numFmtId="0" fontId="2" fillId="7" borderId="0" xfId="0" applyFont="1" applyFill="1" applyAlignment="1" applyProtection="1">
      <alignment horizontal="right"/>
      <protection locked="0"/>
    </xf>
    <xf numFmtId="0" fontId="1" fillId="7" borderId="0" xfId="0" applyFont="1" applyFill="1" applyAlignment="1" applyProtection="1">
      <protection locked="0"/>
    </xf>
    <xf numFmtId="2" fontId="1" fillId="7" borderId="0" xfId="0" applyNumberFormat="1" applyFont="1" applyFill="1" applyAlignment="1" applyProtection="1">
      <protection locked="0"/>
    </xf>
    <xf numFmtId="0" fontId="2" fillId="7" borderId="0" xfId="0" applyNumberFormat="1" applyFont="1" applyFill="1" applyAlignment="1" applyProtection="1">
      <alignment horizontal="center"/>
      <protection locked="0"/>
    </xf>
    <xf numFmtId="2" fontId="2" fillId="7" borderId="0" xfId="0" applyNumberFormat="1" applyFont="1" applyFill="1" applyAlignment="1" applyProtection="1">
      <alignment horizontal="center"/>
      <protection locked="0"/>
    </xf>
    <xf numFmtId="165" fontId="2" fillId="7" borderId="0" xfId="1" applyFont="1" applyFill="1" applyAlignment="1" applyProtection="1">
      <alignment horizontal="center"/>
      <protection locked="0"/>
    </xf>
    <xf numFmtId="0" fontId="2" fillId="7" borderId="0" xfId="0" applyFont="1" applyFill="1" applyAlignment="1" applyProtection="1">
      <protection locked="0"/>
    </xf>
    <xf numFmtId="10" fontId="1" fillId="7" borderId="0" xfId="0" applyNumberFormat="1" applyFont="1" applyFill="1" applyAlignment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protection locked="0"/>
    </xf>
    <xf numFmtId="0" fontId="1" fillId="7" borderId="2" xfId="0" applyFont="1" applyFill="1" applyBorder="1" applyAlignment="1" applyProtection="1">
      <protection locked="0"/>
    </xf>
    <xf numFmtId="2" fontId="1" fillId="7" borderId="3" xfId="0" applyNumberFormat="1" applyFont="1" applyFill="1" applyBorder="1" applyAlignment="1" applyProtection="1">
      <protection locked="0"/>
    </xf>
    <xf numFmtId="4" fontId="1" fillId="7" borderId="3" xfId="0" applyNumberFormat="1" applyFont="1" applyFill="1" applyBorder="1" applyAlignment="1" applyProtection="1">
      <protection locked="0"/>
    </xf>
    <xf numFmtId="4" fontId="22" fillId="7" borderId="3" xfId="0" applyNumberFormat="1" applyFont="1" applyFill="1" applyBorder="1" applyAlignment="1" applyProtection="1">
      <protection locked="0"/>
    </xf>
    <xf numFmtId="168" fontId="1" fillId="7" borderId="3" xfId="0" applyNumberFormat="1" applyFont="1" applyFill="1" applyBorder="1" applyAlignment="1" applyProtection="1">
      <protection locked="0"/>
    </xf>
    <xf numFmtId="165" fontId="1" fillId="0" borderId="0" xfId="1" applyFont="1"/>
    <xf numFmtId="0" fontId="1" fillId="7" borderId="4" xfId="0" applyFont="1" applyFill="1" applyBorder="1" applyAlignment="1" applyProtection="1">
      <protection locked="0"/>
    </xf>
    <xf numFmtId="0" fontId="1" fillId="7" borderId="5" xfId="0" applyFont="1" applyFill="1" applyBorder="1" applyAlignment="1" applyProtection="1">
      <protection locked="0"/>
    </xf>
    <xf numFmtId="0" fontId="1" fillId="7" borderId="6" xfId="0" applyFont="1" applyFill="1" applyBorder="1" applyAlignment="1" applyProtection="1">
      <protection locked="0"/>
    </xf>
    <xf numFmtId="0" fontId="1" fillId="7" borderId="7" xfId="0" applyFont="1" applyFill="1" applyBorder="1" applyAlignment="1" applyProtection="1">
      <protection locked="0"/>
    </xf>
    <xf numFmtId="0" fontId="4" fillId="7" borderId="0" xfId="0" applyFont="1" applyFill="1" applyBorder="1" applyAlignment="1" applyProtection="1">
      <protection locked="0"/>
    </xf>
    <xf numFmtId="0" fontId="1" fillId="7" borderId="0" xfId="0" applyFont="1" applyFill="1" applyBorder="1" applyAlignment="1" applyProtection="1">
      <protection locked="0"/>
    </xf>
    <xf numFmtId="0" fontId="4" fillId="7" borderId="6" xfId="0" applyFont="1" applyFill="1" applyBorder="1" applyAlignment="1" applyProtection="1">
      <alignment horizontal="center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0" fontId="4" fillId="7" borderId="7" xfId="0" applyFont="1" applyFill="1" applyBorder="1" applyAlignment="1" applyProtection="1">
      <alignment horizontal="center"/>
      <protection locked="0"/>
    </xf>
    <xf numFmtId="0" fontId="4" fillId="7" borderId="0" xfId="0" applyFont="1" applyFill="1" applyAlignment="1" applyProtection="1">
      <alignment horizontal="center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165" fontId="1" fillId="7" borderId="0" xfId="1" applyFont="1" applyFill="1" applyAlignment="1" applyProtection="1">
      <protection locked="0"/>
    </xf>
    <xf numFmtId="0" fontId="4" fillId="7" borderId="0" xfId="0" applyFont="1" applyFill="1" applyAlignment="1" applyProtection="1">
      <protection locked="0"/>
    </xf>
    <xf numFmtId="169" fontId="1" fillId="7" borderId="3" xfId="0" applyNumberFormat="1" applyFont="1" applyFill="1" applyBorder="1" applyAlignment="1" applyProtection="1">
      <protection locked="0"/>
    </xf>
    <xf numFmtId="169" fontId="22" fillId="7" borderId="3" xfId="0" applyNumberFormat="1" applyFont="1" applyFill="1" applyBorder="1" applyAlignment="1" applyProtection="1">
      <protection locked="0"/>
    </xf>
    <xf numFmtId="169" fontId="1" fillId="7" borderId="13" xfId="0" applyNumberFormat="1" applyFont="1" applyFill="1" applyBorder="1" applyAlignment="1" applyProtection="1">
      <protection locked="0"/>
    </xf>
    <xf numFmtId="0" fontId="1" fillId="7" borderId="16" xfId="0" applyFont="1" applyFill="1" applyBorder="1" applyAlignment="1" applyProtection="1">
      <protection locked="0"/>
    </xf>
    <xf numFmtId="0" fontId="1" fillId="7" borderId="3" xfId="0" applyFont="1" applyFill="1" applyBorder="1" applyAlignment="1" applyProtection="1">
      <protection locked="0"/>
    </xf>
    <xf numFmtId="1" fontId="1" fillId="7" borderId="3" xfId="0" applyNumberFormat="1" applyFont="1" applyFill="1" applyBorder="1" applyAlignment="1" applyProtection="1">
      <protection locked="0"/>
    </xf>
    <xf numFmtId="166" fontId="1" fillId="7" borderId="8" xfId="0" applyNumberFormat="1" applyFont="1" applyFill="1" applyBorder="1" applyAlignment="1" applyProtection="1">
      <protection locked="0"/>
    </xf>
    <xf numFmtId="167" fontId="1" fillId="7" borderId="3" xfId="0" applyNumberFormat="1" applyFont="1" applyFill="1" applyBorder="1" applyAlignment="1" applyProtection="1">
      <protection locked="0"/>
    </xf>
    <xf numFmtId="0" fontId="1" fillId="7" borderId="9" xfId="0" applyFont="1" applyFill="1" applyBorder="1" applyAlignment="1" applyProtection="1">
      <protection locked="0"/>
    </xf>
    <xf numFmtId="166" fontId="1" fillId="7" borderId="0" xfId="0" applyNumberFormat="1" applyFont="1" applyFill="1" applyBorder="1" applyAlignment="1" applyProtection="1">
      <protection locked="0"/>
    </xf>
    <xf numFmtId="167" fontId="1" fillId="7" borderId="0" xfId="0" applyNumberFormat="1" applyFont="1" applyFill="1" applyBorder="1" applyAlignment="1" applyProtection="1">
      <protection locked="0"/>
    </xf>
    <xf numFmtId="1" fontId="1" fillId="7" borderId="0" xfId="0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>
      <protection locked="0"/>
    </xf>
    <xf numFmtId="0" fontId="4" fillId="7" borderId="3" xfId="0" applyFont="1" applyFill="1" applyBorder="1" applyAlignment="1" applyProtection="1">
      <alignment horizontal="center"/>
      <protection locked="0"/>
    </xf>
    <xf numFmtId="9" fontId="1" fillId="7" borderId="3" xfId="0" applyNumberFormat="1" applyFont="1" applyFill="1" applyBorder="1" applyAlignment="1" applyProtection="1">
      <protection locked="0"/>
    </xf>
    <xf numFmtId="9" fontId="22" fillId="7" borderId="3" xfId="1" applyNumberFormat="1" applyFont="1" applyFill="1" applyBorder="1" applyAlignment="1" applyProtection="1">
      <protection locked="0"/>
    </xf>
    <xf numFmtId="9" fontId="22" fillId="7" borderId="3" xfId="0" applyNumberFormat="1" applyFont="1" applyFill="1" applyBorder="1" applyAlignment="1" applyProtection="1">
      <protection locked="0"/>
    </xf>
    <xf numFmtId="0" fontId="1" fillId="7" borderId="10" xfId="0" applyFont="1" applyFill="1" applyBorder="1" applyAlignment="1" applyProtection="1">
      <protection locked="0"/>
    </xf>
    <xf numFmtId="9" fontId="1" fillId="7" borderId="0" xfId="0" applyNumberFormat="1" applyFont="1" applyFill="1" applyBorder="1" applyAlignment="1" applyProtection="1">
      <protection locked="0"/>
    </xf>
    <xf numFmtId="4" fontId="1" fillId="7" borderId="0" xfId="0" applyNumberFormat="1" applyFont="1" applyFill="1" applyBorder="1" applyAlignment="1" applyProtection="1">
      <protection locked="0"/>
    </xf>
    <xf numFmtId="0" fontId="2" fillId="7" borderId="0" xfId="0" applyFont="1" applyFill="1" applyBorder="1" applyAlignment="1" applyProtection="1">
      <protection locked="0"/>
    </xf>
    <xf numFmtId="0" fontId="2" fillId="7" borderId="3" xfId="0" applyNumberFormat="1" applyFont="1" applyFill="1" applyBorder="1" applyAlignment="1" applyProtection="1">
      <alignment horizontal="center"/>
      <protection locked="0"/>
    </xf>
    <xf numFmtId="10" fontId="4" fillId="7" borderId="0" xfId="0" applyNumberFormat="1" applyFont="1" applyFill="1" applyAlignment="1" applyProtection="1">
      <alignment horizontal="right"/>
      <protection locked="0"/>
    </xf>
    <xf numFmtId="0" fontId="1" fillId="7" borderId="11" xfId="0" applyFont="1" applyFill="1" applyBorder="1" applyAlignment="1" applyProtection="1">
      <protection locked="0"/>
    </xf>
    <xf numFmtId="0" fontId="1" fillId="7" borderId="12" xfId="0" applyFont="1" applyFill="1" applyBorder="1" applyAlignment="1" applyProtection="1">
      <protection locked="0"/>
    </xf>
    <xf numFmtId="1" fontId="1" fillId="7" borderId="0" xfId="0" applyNumberFormat="1" applyFont="1" applyFill="1" applyAlignment="1" applyProtection="1">
      <protection locked="0"/>
    </xf>
    <xf numFmtId="0" fontId="1" fillId="7" borderId="13" xfId="0" applyFont="1" applyFill="1" applyBorder="1" applyAlignment="1" applyProtection="1">
      <protection locked="0"/>
    </xf>
    <xf numFmtId="1" fontId="1" fillId="7" borderId="13" xfId="0" applyNumberFormat="1" applyFont="1" applyFill="1" applyBorder="1" applyAlignment="1" applyProtection="1">
      <protection locked="0"/>
    </xf>
    <xf numFmtId="165" fontId="1" fillId="7" borderId="3" xfId="1" applyFont="1" applyFill="1" applyBorder="1" applyAlignment="1" applyProtection="1">
      <protection locked="0"/>
    </xf>
    <xf numFmtId="168" fontId="1" fillId="7" borderId="0" xfId="0" applyNumberFormat="1" applyFont="1" applyFill="1" applyBorder="1" applyAlignment="1" applyProtection="1">
      <protection locked="0"/>
    </xf>
    <xf numFmtId="165" fontId="2" fillId="0" borderId="0" xfId="1" applyFont="1" applyFill="1" applyAlignment="1" applyProtection="1">
      <alignment horizontal="center"/>
      <protection locked="0"/>
    </xf>
    <xf numFmtId="0" fontId="4" fillId="7" borderId="0" xfId="0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2" fillId="7" borderId="6" xfId="0" applyNumberFormat="1" applyFont="1" applyFill="1" applyBorder="1" applyAlignment="1" applyProtection="1">
      <alignment horizontal="center"/>
      <protection locked="0"/>
    </xf>
    <xf numFmtId="165" fontId="2" fillId="7" borderId="6" xfId="1" applyFont="1" applyFill="1" applyBorder="1" applyAlignment="1" applyProtection="1">
      <alignment horizontal="center"/>
      <protection locked="0"/>
    </xf>
    <xf numFmtId="0" fontId="2" fillId="7" borderId="6" xfId="0" applyFont="1" applyFill="1" applyBorder="1" applyAlignment="1" applyProtection="1">
      <protection locked="0"/>
    </xf>
    <xf numFmtId="1" fontId="1" fillId="7" borderId="9" xfId="0" applyNumberFormat="1" applyFont="1" applyFill="1" applyBorder="1" applyAlignment="1" applyProtection="1">
      <protection locked="0"/>
    </xf>
    <xf numFmtId="0" fontId="1" fillId="7" borderId="18" xfId="0" applyFont="1" applyFill="1" applyBorder="1" applyAlignment="1" applyProtection="1">
      <protection locked="0"/>
    </xf>
    <xf numFmtId="4" fontId="1" fillId="7" borderId="13" xfId="0" applyNumberFormat="1" applyFont="1" applyFill="1" applyBorder="1" applyAlignment="1" applyProtection="1">
      <protection locked="0"/>
    </xf>
    <xf numFmtId="0" fontId="1" fillId="7" borderId="14" xfId="0" applyFont="1" applyFill="1" applyBorder="1" applyAlignment="1" applyProtection="1">
      <protection locked="0"/>
    </xf>
    <xf numFmtId="4" fontId="1" fillId="7" borderId="14" xfId="0" applyNumberFormat="1" applyFont="1" applyFill="1" applyBorder="1" applyAlignment="1" applyProtection="1">
      <protection locked="0"/>
    </xf>
    <xf numFmtId="4" fontId="22" fillId="7" borderId="15" xfId="0" applyNumberFormat="1" applyFont="1" applyFill="1" applyBorder="1" applyAlignment="1" applyProtection="1">
      <protection locked="0"/>
    </xf>
    <xf numFmtId="4" fontId="1" fillId="7" borderId="9" xfId="0" applyNumberFormat="1" applyFont="1" applyFill="1" applyBorder="1" applyAlignment="1" applyProtection="1">
      <protection locked="0"/>
    </xf>
    <xf numFmtId="4" fontId="22" fillId="7" borderId="14" xfId="0" applyNumberFormat="1" applyFont="1" applyFill="1" applyBorder="1" applyAlignment="1" applyProtection="1">
      <protection locked="0"/>
    </xf>
    <xf numFmtId="0" fontId="1" fillId="7" borderId="17" xfId="0" applyFont="1" applyFill="1" applyBorder="1" applyAlignment="1" applyProtection="1">
      <protection locked="0"/>
    </xf>
    <xf numFmtId="1" fontId="1" fillId="7" borderId="15" xfId="0" applyNumberFormat="1" applyFont="1" applyFill="1" applyBorder="1" applyAlignment="1" applyProtection="1">
      <protection locked="0"/>
    </xf>
    <xf numFmtId="0" fontId="4" fillId="7" borderId="17" xfId="0" applyFont="1" applyFill="1" applyBorder="1" applyAlignment="1" applyProtection="1">
      <alignment horizontal="center"/>
      <protection locked="0"/>
    </xf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15" xfId="0" applyFont="1" applyFill="1" applyBorder="1" applyAlignment="1" applyProtection="1">
      <alignment horizontal="center"/>
      <protection locked="0"/>
    </xf>
    <xf numFmtId="0" fontId="2" fillId="7" borderId="3" xfId="0" applyFont="1" applyFill="1" applyBorder="1" applyAlignment="1" applyProtection="1">
      <protection locked="0"/>
    </xf>
    <xf numFmtId="165" fontId="2" fillId="7" borderId="3" xfId="1" applyFont="1" applyFill="1" applyBorder="1" applyAlignment="1" applyProtection="1">
      <alignment horizontal="center"/>
      <protection locked="0"/>
    </xf>
    <xf numFmtId="170" fontId="4" fillId="7" borderId="3" xfId="0" applyNumberFormat="1" applyFont="1" applyFill="1" applyBorder="1" applyAlignment="1" applyProtection="1">
      <alignment horizontal="center"/>
      <protection locked="0"/>
    </xf>
    <xf numFmtId="165" fontId="1" fillId="0" borderId="0" xfId="1" applyFont="1" applyProtection="1">
      <protection locked="0"/>
    </xf>
    <xf numFmtId="0" fontId="1" fillId="0" borderId="0" xfId="0" applyFont="1" applyProtection="1">
      <protection locked="0"/>
    </xf>
    <xf numFmtId="4" fontId="1" fillId="7" borderId="3" xfId="0" applyNumberFormat="1" applyFont="1" applyFill="1" applyBorder="1"/>
    <xf numFmtId="164" fontId="1" fillId="7" borderId="3" xfId="0" applyNumberFormat="1" applyFont="1" applyFill="1" applyBorder="1"/>
    <xf numFmtId="164" fontId="1" fillId="7" borderId="0" xfId="0" applyNumberFormat="1" applyFont="1" applyFill="1" applyBorder="1"/>
    <xf numFmtId="4" fontId="1" fillId="0" borderId="0" xfId="0" applyNumberFormat="1" applyFont="1" applyAlignment="1" applyProtection="1">
      <protection locked="0"/>
    </xf>
    <xf numFmtId="2" fontId="1" fillId="7" borderId="0" xfId="0" applyNumberFormat="1" applyFont="1" applyFill="1" applyBorder="1" applyAlignment="1" applyProtection="1">
      <protection locked="0"/>
    </xf>
    <xf numFmtId="4" fontId="22" fillId="7" borderId="0" xfId="0" applyNumberFormat="1" applyFont="1" applyFill="1" applyBorder="1" applyAlignment="1" applyProtection="1">
      <protection locked="0"/>
    </xf>
    <xf numFmtId="4" fontId="22" fillId="7" borderId="6" xfId="0" applyNumberFormat="1" applyFont="1" applyFill="1" applyBorder="1" applyAlignment="1" applyProtection="1">
      <protection locked="0"/>
    </xf>
    <xf numFmtId="4" fontId="1" fillId="7" borderId="6" xfId="0" applyNumberFormat="1" applyFont="1" applyFill="1" applyBorder="1" applyAlignment="1" applyProtection="1">
      <protection locked="0"/>
    </xf>
    <xf numFmtId="165" fontId="8" fillId="7" borderId="0" xfId="1" applyFont="1" applyFill="1" applyAlignment="1" applyProtection="1">
      <alignment horizontal="left"/>
      <protection locked="0"/>
    </xf>
    <xf numFmtId="0" fontId="4" fillId="7" borderId="0" xfId="0" applyFont="1" applyFill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14" fillId="7" borderId="0" xfId="0" applyFont="1" applyFill="1" applyAlignment="1" applyProtection="1">
      <alignment horizontal="center"/>
      <protection locked="0"/>
    </xf>
    <xf numFmtId="0" fontId="17" fillId="8" borderId="6" xfId="0" applyFont="1" applyFill="1" applyBorder="1" applyAlignment="1">
      <alignment horizontal="center"/>
    </xf>
    <xf numFmtId="0" fontId="17" fillId="8" borderId="9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2200275</xdr:colOff>
      <xdr:row>1</xdr:row>
      <xdr:rowOff>9525</xdr:rowOff>
    </xdr:from>
    <xdr:to>
      <xdr:col>8</xdr:col>
      <xdr:colOff>190500</xdr:colOff>
      <xdr:row>9</xdr:row>
      <xdr:rowOff>142875</xdr:rowOff>
    </xdr:to>
    <xdr:pic>
      <xdr:nvPicPr>
        <xdr:cNvPr id="1186" name="Picture 1" descr="C:\Users\nmadikizela\AppData\Local\Microsoft\Windows\Temporary Internet Files\Low\Content.IE5\H87CNHTJ\PSJ_Logo_(cmyk)[1].jpg">
          <a:extLst>
            <a:ext uri="{FF2B5EF4-FFF2-40B4-BE49-F238E27FC236}">
              <a16:creationId xmlns:a16="http://schemas.microsoft.com/office/drawing/2014/main" id="{2AFDD302-EE67-4509-876F-CE0746DDC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171450"/>
          <a:ext cx="20097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1628775</xdr:colOff>
      <xdr:row>12</xdr:row>
      <xdr:rowOff>0</xdr:rowOff>
    </xdr:to>
    <xdr:pic>
      <xdr:nvPicPr>
        <xdr:cNvPr id="2208" name="Picture 1" descr="C:\Users\nmadikizela\AppData\Local\Microsoft\Windows\Temporary Internet Files\Low\Content.IE5\H87CNHTJ\PSJ_Logo_(cmyk)[1].jpg">
          <a:extLst>
            <a:ext uri="{FF2B5EF4-FFF2-40B4-BE49-F238E27FC236}">
              <a16:creationId xmlns:a16="http://schemas.microsoft.com/office/drawing/2014/main" id="{51CBF6DB-F6B2-43E3-ADF6-1FB85A73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6287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1104900</xdr:colOff>
      <xdr:row>12</xdr:row>
      <xdr:rowOff>85725</xdr:rowOff>
    </xdr:to>
    <xdr:pic>
      <xdr:nvPicPr>
        <xdr:cNvPr id="3232" name="Picture 1" descr="C:\Users\nmadikizela\AppData\Local\Microsoft\Windows\Temporary Internet Files\Low\Content.IE5\H87CNHTJ\PSJ_Logo_(cmyk)[1].jpg">
          <a:extLst>
            <a:ext uri="{FF2B5EF4-FFF2-40B4-BE49-F238E27FC236}">
              <a16:creationId xmlns:a16="http://schemas.microsoft.com/office/drawing/2014/main" id="{B8BF812C-ADDB-495A-AF16-4EC92FC89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1049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6"/>
  <sheetViews>
    <sheetView tabSelected="1" zoomScaleNormal="100" workbookViewId="0">
      <selection activeCell="A16" sqref="A16"/>
    </sheetView>
  </sheetViews>
  <sheetFormatPr defaultRowHeight="12.75" x14ac:dyDescent="0.2"/>
  <cols>
    <col min="1" max="1" width="45.28515625" style="166" customWidth="1"/>
    <col min="2" max="2" width="15" style="166" customWidth="1"/>
    <col min="3" max="3" width="6.28515625" style="166" hidden="1" customWidth="1"/>
    <col min="4" max="6" width="9.140625" style="166" hidden="1" customWidth="1"/>
    <col min="7" max="7" width="11.7109375" style="166" hidden="1" customWidth="1"/>
    <col min="8" max="8" width="9.28515625" style="166" hidden="1" customWidth="1"/>
    <col min="9" max="9" width="9.28515625" style="166" customWidth="1"/>
    <col min="10" max="10" width="11.42578125" style="166" customWidth="1"/>
    <col min="11" max="11" width="9.28515625" style="166" customWidth="1"/>
    <col min="12" max="12" width="9.28515625" style="9" bestFit="1" customWidth="1"/>
    <col min="13" max="13" width="11.28515625" bestFit="1" customWidth="1"/>
    <col min="15" max="15" width="14" bestFit="1" customWidth="1"/>
  </cols>
  <sheetData>
    <row r="1" spans="1:15" x14ac:dyDescent="0.2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1"/>
      <c r="M1" s="162"/>
    </row>
    <row r="2" spans="1:15" x14ac:dyDescent="0.2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1"/>
      <c r="M2" s="162"/>
    </row>
    <row r="3" spans="1:15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1"/>
      <c r="M3" s="162"/>
    </row>
    <row r="4" spans="1:15" x14ac:dyDescent="0.2">
      <c r="A4" s="172"/>
      <c r="B4" s="169"/>
      <c r="C4" s="169"/>
      <c r="D4" s="169"/>
      <c r="E4" s="165"/>
      <c r="F4" s="165"/>
      <c r="G4" s="165"/>
      <c r="H4" s="165"/>
      <c r="I4" s="165"/>
      <c r="J4" s="165"/>
      <c r="K4" s="165"/>
      <c r="L4" s="161"/>
      <c r="M4" s="162"/>
    </row>
    <row r="5" spans="1:15" x14ac:dyDescent="0.2">
      <c r="A5" s="165"/>
      <c r="B5" s="165"/>
      <c r="C5" s="189"/>
      <c r="D5" s="189"/>
      <c r="E5" s="165"/>
      <c r="F5" s="165"/>
      <c r="G5" s="165"/>
      <c r="H5" s="165"/>
      <c r="I5" s="165"/>
      <c r="J5" s="165"/>
      <c r="K5" s="165"/>
      <c r="L5" s="161"/>
      <c r="M5" s="162"/>
    </row>
    <row r="6" spans="1:15" x14ac:dyDescent="0.2">
      <c r="A6" s="165"/>
      <c r="B6" s="165"/>
      <c r="C6" s="165"/>
      <c r="D6" s="189"/>
      <c r="E6" s="165"/>
      <c r="F6" s="165"/>
      <c r="G6" s="165"/>
      <c r="H6" s="165"/>
      <c r="I6" s="165"/>
      <c r="J6" s="165"/>
      <c r="K6" s="165"/>
      <c r="L6" s="161"/>
      <c r="M6" s="162"/>
    </row>
    <row r="7" spans="1:15" x14ac:dyDescent="0.2">
      <c r="A7" s="165"/>
      <c r="B7" s="165"/>
      <c r="C7" s="165"/>
      <c r="D7" s="189"/>
      <c r="E7" s="165"/>
      <c r="F7" s="165"/>
      <c r="G7" s="165"/>
      <c r="H7" s="165"/>
      <c r="I7" s="165"/>
      <c r="J7" s="165"/>
      <c r="K7" s="165"/>
      <c r="L7" s="161"/>
      <c r="M7" s="162"/>
    </row>
    <row r="8" spans="1:15" s="92" customFormat="1" x14ac:dyDescent="0.2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3"/>
      <c r="M8" s="164"/>
    </row>
    <row r="9" spans="1:15" x14ac:dyDescent="0.2">
      <c r="A9" s="173"/>
      <c r="B9" s="169"/>
      <c r="C9" s="165"/>
      <c r="D9" s="190"/>
      <c r="E9" s="165"/>
      <c r="F9" s="165"/>
      <c r="G9" s="165"/>
      <c r="H9" s="165"/>
      <c r="I9" s="165"/>
      <c r="J9" s="165"/>
      <c r="K9" s="165"/>
      <c r="L9" s="161"/>
      <c r="M9" s="162"/>
    </row>
    <row r="10" spans="1:15" ht="18" x14ac:dyDescent="0.25">
      <c r="A10" s="174"/>
      <c r="B10" s="165"/>
      <c r="C10" s="165"/>
      <c r="D10" s="189"/>
      <c r="E10" s="165"/>
      <c r="F10" s="165"/>
      <c r="G10" s="165"/>
      <c r="H10" s="165"/>
      <c r="I10" s="165"/>
      <c r="J10" s="165"/>
      <c r="K10" s="165"/>
      <c r="L10" s="161"/>
      <c r="M10" s="162"/>
    </row>
    <row r="11" spans="1:15" s="195" customFormat="1" ht="26.25" x14ac:dyDescent="0.4">
      <c r="A11" s="292" t="s">
        <v>316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193"/>
      <c r="M11" s="194"/>
    </row>
    <row r="12" spans="1:15" s="195" customFormat="1" x14ac:dyDescent="0.2">
      <c r="A12" s="196"/>
      <c r="B12" s="197"/>
      <c r="C12" s="197"/>
      <c r="D12" s="198"/>
      <c r="E12" s="197"/>
      <c r="F12" s="197"/>
      <c r="G12" s="197"/>
      <c r="H12" s="197"/>
      <c r="I12" s="197"/>
      <c r="J12" s="197"/>
      <c r="K12" s="197"/>
      <c r="L12" s="193"/>
      <c r="M12" s="194"/>
    </row>
    <row r="13" spans="1:15" s="195" customFormat="1" x14ac:dyDescent="0.2">
      <c r="A13" s="197"/>
      <c r="B13" s="197"/>
      <c r="C13" s="197"/>
      <c r="D13" s="199" t="s">
        <v>47</v>
      </c>
      <c r="E13" s="199" t="s">
        <v>54</v>
      </c>
      <c r="F13" s="199" t="s">
        <v>134</v>
      </c>
      <c r="G13" s="199" t="s">
        <v>304</v>
      </c>
      <c r="H13" s="199" t="s">
        <v>306</v>
      </c>
      <c r="I13" s="199" t="s">
        <v>311</v>
      </c>
      <c r="J13" s="199" t="s">
        <v>312</v>
      </c>
      <c r="K13" s="197"/>
      <c r="L13" s="193"/>
      <c r="M13" s="194"/>
    </row>
    <row r="14" spans="1:15" s="195" customFormat="1" x14ac:dyDescent="0.2">
      <c r="A14" s="197"/>
      <c r="B14" s="197"/>
      <c r="C14" s="197"/>
      <c r="D14" s="200" t="s">
        <v>0</v>
      </c>
      <c r="E14" s="200" t="s">
        <v>0</v>
      </c>
      <c r="F14" s="200" t="s">
        <v>0</v>
      </c>
      <c r="G14" s="201" t="s">
        <v>0</v>
      </c>
      <c r="H14" s="201" t="s">
        <v>0</v>
      </c>
      <c r="I14" s="201" t="s">
        <v>0</v>
      </c>
      <c r="J14" s="201" t="s">
        <v>0</v>
      </c>
      <c r="K14" s="197"/>
      <c r="L14" s="193"/>
      <c r="M14" s="194"/>
    </row>
    <row r="15" spans="1:15" s="195" customFormat="1" x14ac:dyDescent="0.2">
      <c r="A15" s="202" t="s">
        <v>3</v>
      </c>
      <c r="B15" s="202"/>
      <c r="C15" s="197"/>
      <c r="D15" s="203"/>
      <c r="E15" s="203"/>
      <c r="F15" s="203"/>
      <c r="G15" s="203"/>
      <c r="H15" s="203"/>
      <c r="I15" s="203"/>
      <c r="J15" s="203"/>
      <c r="K15" s="204" t="s">
        <v>1</v>
      </c>
      <c r="L15" s="193"/>
      <c r="M15" s="194"/>
    </row>
    <row r="16" spans="1:15" s="195" customFormat="1" ht="15" x14ac:dyDescent="0.25">
      <c r="A16" s="205" t="s">
        <v>55</v>
      </c>
      <c r="B16" s="206"/>
      <c r="C16" s="197"/>
      <c r="D16" s="207">
        <v>135</v>
      </c>
      <c r="E16" s="208">
        <v>53.49</v>
      </c>
      <c r="F16" s="208"/>
      <c r="G16" s="209">
        <v>100.99</v>
      </c>
      <c r="H16" s="209">
        <f>G16*1.052</f>
        <v>106.24148</v>
      </c>
      <c r="I16" s="209">
        <f>H16*1.045</f>
        <v>111.02234659999999</v>
      </c>
      <c r="J16" s="209">
        <f t="shared" ref="J16:J23" si="0">I16*1.039</f>
        <v>115.35221811739999</v>
      </c>
      <c r="K16" s="210">
        <v>3.9</v>
      </c>
      <c r="L16" s="193"/>
      <c r="M16" s="193"/>
      <c r="N16" s="211"/>
      <c r="O16" s="211"/>
    </row>
    <row r="17" spans="1:13" s="195" customFormat="1" ht="15" x14ac:dyDescent="0.25">
      <c r="A17" s="205" t="s">
        <v>60</v>
      </c>
      <c r="B17" s="206"/>
      <c r="C17" s="197"/>
      <c r="D17" s="207">
        <v>275</v>
      </c>
      <c r="E17" s="208">
        <v>374.43</v>
      </c>
      <c r="F17" s="208">
        <f t="shared" ref="F17:F23" si="1">+E17+(E17*0.05)</f>
        <v>393.1515</v>
      </c>
      <c r="G17" s="209">
        <v>704.46</v>
      </c>
      <c r="H17" s="209">
        <f t="shared" ref="H17:H23" si="2">G17*1.052</f>
        <v>741.09192000000007</v>
      </c>
      <c r="I17" s="209">
        <f t="shared" ref="I17:I23" si="3">H17*1.045</f>
        <v>774.44105639999998</v>
      </c>
      <c r="J17" s="209">
        <f t="shared" si="0"/>
        <v>804.64425759959988</v>
      </c>
      <c r="K17" s="210">
        <v>3.9</v>
      </c>
      <c r="L17" s="193"/>
      <c r="M17" s="194"/>
    </row>
    <row r="18" spans="1:13" s="195" customFormat="1" ht="15" x14ac:dyDescent="0.25">
      <c r="A18" s="205" t="s">
        <v>58</v>
      </c>
      <c r="B18" s="212"/>
      <c r="C18" s="197"/>
      <c r="D18" s="207">
        <v>275</v>
      </c>
      <c r="E18" s="208">
        <f>374.43*2</f>
        <v>748.86</v>
      </c>
      <c r="F18" s="208">
        <f t="shared" si="1"/>
        <v>786.303</v>
      </c>
      <c r="G18" s="209">
        <v>1408.15</v>
      </c>
      <c r="H18" s="209">
        <f t="shared" si="2"/>
        <v>1481.3738000000001</v>
      </c>
      <c r="I18" s="209">
        <f t="shared" si="3"/>
        <v>1548.035621</v>
      </c>
      <c r="J18" s="209">
        <f t="shared" si="0"/>
        <v>1608.4090102189998</v>
      </c>
      <c r="K18" s="210">
        <v>3.9</v>
      </c>
      <c r="L18" s="193"/>
      <c r="M18" s="194"/>
    </row>
    <row r="19" spans="1:13" s="195" customFormat="1" ht="15" x14ac:dyDescent="0.25">
      <c r="A19" s="213" t="s">
        <v>56</v>
      </c>
      <c r="B19" s="212"/>
      <c r="C19" s="197"/>
      <c r="D19" s="207">
        <v>275</v>
      </c>
      <c r="E19" s="208">
        <v>267.47000000000003</v>
      </c>
      <c r="F19" s="208">
        <f t="shared" si="1"/>
        <v>280.84350000000001</v>
      </c>
      <c r="G19" s="209">
        <v>502.95</v>
      </c>
      <c r="H19" s="209">
        <f t="shared" si="2"/>
        <v>529.10339999999997</v>
      </c>
      <c r="I19" s="209">
        <f>H19*1.045</f>
        <v>552.91305299999988</v>
      </c>
      <c r="J19" s="209">
        <f t="shared" si="0"/>
        <v>574.47666206699978</v>
      </c>
      <c r="K19" s="210">
        <v>3.9</v>
      </c>
      <c r="L19" s="193"/>
      <c r="M19" s="194"/>
    </row>
    <row r="20" spans="1:13" s="195" customFormat="1" ht="15" x14ac:dyDescent="0.25">
      <c r="A20" s="214" t="s">
        <v>57</v>
      </c>
      <c r="B20" s="215"/>
      <c r="C20" s="197"/>
      <c r="D20" s="207">
        <v>275</v>
      </c>
      <c r="E20" s="208">
        <v>106.98</v>
      </c>
      <c r="F20" s="208">
        <f t="shared" si="1"/>
        <v>112.32900000000001</v>
      </c>
      <c r="G20" s="209">
        <v>201.15</v>
      </c>
      <c r="H20" s="209">
        <f t="shared" si="2"/>
        <v>211.60980000000001</v>
      </c>
      <c r="I20" s="209">
        <f t="shared" si="3"/>
        <v>221.13224099999999</v>
      </c>
      <c r="J20" s="209">
        <f t="shared" si="0"/>
        <v>229.75639839899998</v>
      </c>
      <c r="K20" s="210">
        <v>3.9</v>
      </c>
      <c r="L20" s="193"/>
      <c r="M20" s="194"/>
    </row>
    <row r="21" spans="1:13" s="195" customFormat="1" ht="15" x14ac:dyDescent="0.25">
      <c r="A21" s="214" t="s">
        <v>59</v>
      </c>
      <c r="B21" s="215"/>
      <c r="C21" s="197"/>
      <c r="D21" s="207">
        <v>275</v>
      </c>
      <c r="E21" s="208">
        <f>106.98*2</f>
        <v>213.96</v>
      </c>
      <c r="F21" s="208">
        <f t="shared" si="1"/>
        <v>224.65800000000002</v>
      </c>
      <c r="G21" s="209">
        <v>402.32</v>
      </c>
      <c r="H21" s="209">
        <f t="shared" si="2"/>
        <v>423.24063999999998</v>
      </c>
      <c r="I21" s="209">
        <f t="shared" si="3"/>
        <v>442.28646879999997</v>
      </c>
      <c r="J21" s="209">
        <f t="shared" si="0"/>
        <v>459.53564108319995</v>
      </c>
      <c r="K21" s="210">
        <v>3.9</v>
      </c>
      <c r="L21" s="193"/>
      <c r="M21" s="194"/>
    </row>
    <row r="22" spans="1:13" s="195" customFormat="1" ht="15" x14ac:dyDescent="0.25">
      <c r="A22" s="214" t="s">
        <v>39</v>
      </c>
      <c r="B22" s="215"/>
      <c r="C22" s="197"/>
      <c r="D22" s="207">
        <v>45</v>
      </c>
      <c r="E22" s="208">
        <v>200</v>
      </c>
      <c r="F22" s="208">
        <f t="shared" si="1"/>
        <v>210</v>
      </c>
      <c r="G22" s="209">
        <v>376.07</v>
      </c>
      <c r="H22" s="209">
        <f t="shared" si="2"/>
        <v>395.62564000000003</v>
      </c>
      <c r="I22" s="209">
        <f t="shared" si="3"/>
        <v>413.42879379999999</v>
      </c>
      <c r="J22" s="209">
        <f t="shared" si="0"/>
        <v>429.55251675819994</v>
      </c>
      <c r="K22" s="210">
        <v>3.9</v>
      </c>
      <c r="L22" s="193"/>
      <c r="M22" s="194"/>
    </row>
    <row r="23" spans="1:13" s="195" customFormat="1" ht="15" x14ac:dyDescent="0.25">
      <c r="A23" s="214" t="s">
        <v>40</v>
      </c>
      <c r="B23" s="215"/>
      <c r="C23" s="197"/>
      <c r="D23" s="207">
        <v>45</v>
      </c>
      <c r="E23" s="208">
        <v>120</v>
      </c>
      <c r="F23" s="208">
        <f t="shared" si="1"/>
        <v>126</v>
      </c>
      <c r="G23" s="209">
        <v>225.63</v>
      </c>
      <c r="H23" s="285">
        <f t="shared" si="2"/>
        <v>237.36276000000001</v>
      </c>
      <c r="I23" s="209">
        <f t="shared" si="3"/>
        <v>248.04408419999999</v>
      </c>
      <c r="J23" s="209">
        <f t="shared" si="0"/>
        <v>257.71780348379997</v>
      </c>
      <c r="K23" s="210">
        <v>3.9</v>
      </c>
      <c r="L23" s="193"/>
      <c r="M23" s="194"/>
    </row>
    <row r="24" spans="1:13" s="195" customFormat="1" ht="15" x14ac:dyDescent="0.25">
      <c r="A24" s="233" t="s">
        <v>313</v>
      </c>
      <c r="B24" s="233"/>
      <c r="C24" s="197"/>
      <c r="D24" s="283"/>
      <c r="E24" s="244"/>
      <c r="F24" s="244"/>
      <c r="G24" s="284"/>
      <c r="H24" s="284"/>
      <c r="I24" s="209"/>
      <c r="J24" s="209">
        <v>797</v>
      </c>
      <c r="K24" s="210">
        <v>3.9</v>
      </c>
      <c r="L24" s="193"/>
      <c r="M24" s="194"/>
    </row>
    <row r="25" spans="1:13" s="195" customFormat="1" x14ac:dyDescent="0.2">
      <c r="A25" s="216" t="s">
        <v>61</v>
      </c>
      <c r="B25" s="197"/>
      <c r="C25" s="197"/>
      <c r="D25" s="198"/>
      <c r="E25" s="197"/>
      <c r="F25" s="197"/>
      <c r="G25" s="197"/>
      <c r="H25" s="197"/>
      <c r="I25" s="197"/>
      <c r="J25" s="197"/>
      <c r="K25" s="197"/>
      <c r="L25" s="193"/>
      <c r="M25" s="194"/>
    </row>
    <row r="26" spans="1:13" s="195" customFormat="1" x14ac:dyDescent="0.2">
      <c r="A26" s="217"/>
      <c r="B26" s="197" t="s">
        <v>2</v>
      </c>
      <c r="C26" s="197"/>
      <c r="D26" s="198"/>
      <c r="E26" s="197"/>
      <c r="F26" s="197"/>
      <c r="G26" s="197"/>
      <c r="H26" s="197"/>
      <c r="I26" s="197"/>
      <c r="J26" s="197"/>
      <c r="K26" s="197"/>
      <c r="L26" s="193"/>
      <c r="M26" s="194"/>
    </row>
    <row r="27" spans="1:13" s="195" customFormat="1" x14ac:dyDescent="0.2">
      <c r="A27" s="218" t="s">
        <v>4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20"/>
      <c r="L27" s="193"/>
      <c r="M27" s="194"/>
    </row>
    <row r="28" spans="1:13" s="195" customFormat="1" x14ac:dyDescent="0.2">
      <c r="A28" s="221"/>
      <c r="B28" s="204"/>
      <c r="C28" s="197"/>
      <c r="D28" s="222"/>
      <c r="E28" s="197"/>
      <c r="F28" s="197"/>
      <c r="G28" s="197"/>
      <c r="H28" s="197"/>
      <c r="I28" s="197"/>
      <c r="J28" s="197"/>
      <c r="K28" s="197"/>
      <c r="L28" s="193"/>
      <c r="M28" s="194"/>
    </row>
    <row r="29" spans="1:13" s="195" customFormat="1" x14ac:dyDescent="0.2">
      <c r="A29" s="197" t="s">
        <v>53</v>
      </c>
      <c r="B29" s="197"/>
      <c r="C29" s="197"/>
      <c r="D29" s="198"/>
      <c r="E29" s="197"/>
      <c r="F29" s="197"/>
      <c r="G29" s="197"/>
      <c r="H29" s="197"/>
      <c r="I29" s="197"/>
      <c r="J29" s="197"/>
      <c r="K29" s="197"/>
      <c r="L29" s="193"/>
      <c r="M29" s="194"/>
    </row>
    <row r="30" spans="1:13" s="195" customFormat="1" x14ac:dyDescent="0.2">
      <c r="A30" s="197" t="s">
        <v>5</v>
      </c>
      <c r="B30" s="197"/>
      <c r="C30" s="197"/>
      <c r="D30" s="198"/>
      <c r="E30" s="197"/>
      <c r="F30" s="197"/>
      <c r="G30" s="197"/>
      <c r="H30" s="197"/>
      <c r="I30" s="197"/>
      <c r="J30" s="197"/>
      <c r="K30" s="197"/>
      <c r="L30" s="193"/>
      <c r="M30" s="194"/>
    </row>
    <row r="31" spans="1:13" s="195" customFormat="1" x14ac:dyDescent="0.2">
      <c r="A31" s="197" t="s">
        <v>2</v>
      </c>
      <c r="B31" s="197"/>
      <c r="C31" s="197"/>
      <c r="D31" s="198"/>
      <c r="E31" s="197"/>
      <c r="F31" s="197"/>
      <c r="G31" s="197"/>
      <c r="H31" s="197"/>
      <c r="I31" s="197"/>
      <c r="J31" s="197"/>
      <c r="K31" s="197"/>
      <c r="L31" s="193"/>
      <c r="M31" s="194"/>
    </row>
    <row r="32" spans="1:13" s="187" customFormat="1" x14ac:dyDescent="0.2">
      <c r="A32" s="197"/>
      <c r="B32" s="197"/>
      <c r="C32" s="197"/>
      <c r="D32" s="199" t="s">
        <v>47</v>
      </c>
      <c r="E32" s="199" t="s">
        <v>54</v>
      </c>
      <c r="F32" s="199" t="s">
        <v>134</v>
      </c>
      <c r="G32" s="199" t="s">
        <v>304</v>
      </c>
      <c r="H32" s="199" t="s">
        <v>306</v>
      </c>
      <c r="I32" s="199" t="s">
        <v>311</v>
      </c>
      <c r="J32" s="199" t="s">
        <v>312</v>
      </c>
      <c r="K32" s="197"/>
      <c r="L32" s="223"/>
      <c r="M32" s="197"/>
    </row>
    <row r="33" spans="1:13" s="187" customFormat="1" x14ac:dyDescent="0.2">
      <c r="A33" s="224" t="s">
        <v>68</v>
      </c>
      <c r="B33" s="197"/>
      <c r="C33" s="197"/>
      <c r="D33" s="200" t="s">
        <v>0</v>
      </c>
      <c r="E33" s="200" t="s">
        <v>0</v>
      </c>
      <c r="F33" s="200" t="s">
        <v>0</v>
      </c>
      <c r="G33" s="201" t="s">
        <v>0</v>
      </c>
      <c r="H33" s="201" t="s">
        <v>0</v>
      </c>
      <c r="I33" s="201" t="s">
        <v>0</v>
      </c>
      <c r="J33" s="201" t="s">
        <v>0</v>
      </c>
      <c r="K33" s="197"/>
      <c r="L33" s="223"/>
      <c r="M33" s="197"/>
    </row>
    <row r="34" spans="1:13" s="187" customFormat="1" x14ac:dyDescent="0.2">
      <c r="A34" s="197"/>
      <c r="B34" s="197"/>
      <c r="C34" s="197"/>
      <c r="D34" s="203"/>
      <c r="E34" s="203"/>
      <c r="F34" s="203"/>
      <c r="G34" s="203"/>
      <c r="H34" s="203"/>
      <c r="I34" s="203"/>
      <c r="J34" s="203"/>
      <c r="K34" s="197" t="s">
        <v>62</v>
      </c>
      <c r="L34" s="223"/>
      <c r="M34" s="197"/>
    </row>
    <row r="35" spans="1:13" s="187" customFormat="1" ht="15" x14ac:dyDescent="0.25">
      <c r="A35" s="205" t="s">
        <v>45</v>
      </c>
      <c r="B35" s="206"/>
      <c r="C35" s="197"/>
      <c r="D35" s="225">
        <v>0.03</v>
      </c>
      <c r="E35" s="225">
        <v>0.03</v>
      </c>
      <c r="F35" s="225">
        <v>0.05</v>
      </c>
      <c r="G35" s="226">
        <v>7.0000000000000001E-3</v>
      </c>
      <c r="H35" s="226">
        <f t="shared" ref="H35:H43" si="4">G35*1.052</f>
        <v>7.3640000000000008E-3</v>
      </c>
      <c r="I35" s="226">
        <v>7.0000000000000001E-3</v>
      </c>
      <c r="J35" s="226">
        <v>7.0000000000000001E-3</v>
      </c>
      <c r="K35" s="210">
        <v>3.9</v>
      </c>
      <c r="L35" s="223"/>
      <c r="M35" s="197"/>
    </row>
    <row r="36" spans="1:13" s="187" customFormat="1" ht="15" x14ac:dyDescent="0.25">
      <c r="A36" s="205" t="s">
        <v>64</v>
      </c>
      <c r="B36" s="206"/>
      <c r="C36" s="197"/>
      <c r="D36" s="225">
        <v>0.03</v>
      </c>
      <c r="E36" s="225">
        <v>0.03</v>
      </c>
      <c r="F36" s="225">
        <v>7.0000000000000001E-3</v>
      </c>
      <c r="G36" s="226">
        <v>1.2999999999999999E-2</v>
      </c>
      <c r="H36" s="226">
        <f t="shared" si="4"/>
        <v>1.3676000000000001E-2</v>
      </c>
      <c r="I36" s="226">
        <f t="shared" ref="I36:I43" si="5">H36*1.052</f>
        <v>1.4387152000000002E-2</v>
      </c>
      <c r="J36" s="226">
        <v>1.4E-2</v>
      </c>
      <c r="K36" s="210">
        <v>3.9</v>
      </c>
      <c r="L36" s="223"/>
      <c r="M36" s="197"/>
    </row>
    <row r="37" spans="1:13" s="187" customFormat="1" ht="15" x14ac:dyDescent="0.25">
      <c r="A37" s="205" t="s">
        <v>66</v>
      </c>
      <c r="B37" s="206"/>
      <c r="C37" s="197"/>
      <c r="D37" s="225">
        <v>0.03</v>
      </c>
      <c r="E37" s="225">
        <v>0.03</v>
      </c>
      <c r="F37" s="225">
        <v>0.01</v>
      </c>
      <c r="G37" s="226">
        <v>1.4E-2</v>
      </c>
      <c r="H37" s="226">
        <f t="shared" si="4"/>
        <v>1.4728000000000002E-2</v>
      </c>
      <c r="I37" s="226">
        <f t="shared" si="5"/>
        <v>1.5493856000000002E-2</v>
      </c>
      <c r="J37" s="226">
        <v>1.4999999999999999E-2</v>
      </c>
      <c r="K37" s="210">
        <v>3.9</v>
      </c>
      <c r="L37" s="223"/>
      <c r="M37" s="197"/>
    </row>
    <row r="38" spans="1:13" s="187" customFormat="1" ht="15" x14ac:dyDescent="0.25">
      <c r="A38" s="213" t="s">
        <v>46</v>
      </c>
      <c r="B38" s="212"/>
      <c r="C38" s="197"/>
      <c r="D38" s="225">
        <v>0.03</v>
      </c>
      <c r="E38" s="225">
        <v>0.03</v>
      </c>
      <c r="F38" s="225">
        <v>0.02</v>
      </c>
      <c r="G38" s="226">
        <v>1.2999999999999999E-2</v>
      </c>
      <c r="H38" s="226">
        <f t="shared" si="4"/>
        <v>1.3676000000000001E-2</v>
      </c>
      <c r="I38" s="226">
        <f t="shared" si="5"/>
        <v>1.4387152000000002E-2</v>
      </c>
      <c r="J38" s="226">
        <v>1.4E-2</v>
      </c>
      <c r="K38" s="210">
        <v>3.9</v>
      </c>
      <c r="L38" s="223"/>
      <c r="M38" s="197"/>
    </row>
    <row r="39" spans="1:13" s="187" customFormat="1" ht="15" x14ac:dyDescent="0.25">
      <c r="A39" s="214" t="s">
        <v>69</v>
      </c>
      <c r="B39" s="215"/>
      <c r="C39" s="197"/>
      <c r="D39" s="225">
        <v>0.03</v>
      </c>
      <c r="E39" s="225">
        <v>0.03</v>
      </c>
      <c r="F39" s="225">
        <v>0.01</v>
      </c>
      <c r="G39" s="226">
        <v>1.4E-2</v>
      </c>
      <c r="H39" s="226">
        <f t="shared" si="4"/>
        <v>1.4728000000000002E-2</v>
      </c>
      <c r="I39" s="226">
        <f t="shared" si="5"/>
        <v>1.5493856000000002E-2</v>
      </c>
      <c r="J39" s="226">
        <v>1.4999999999999999E-2</v>
      </c>
      <c r="K39" s="210">
        <v>3.9</v>
      </c>
      <c r="L39" s="223"/>
      <c r="M39" s="197"/>
    </row>
    <row r="40" spans="1:13" s="187" customFormat="1" ht="15" x14ac:dyDescent="0.25">
      <c r="A40" s="205" t="s">
        <v>51</v>
      </c>
      <c r="B40" s="206"/>
      <c r="C40" s="197"/>
      <c r="D40" s="225"/>
      <c r="E40" s="225"/>
      <c r="F40" s="225">
        <v>0.01</v>
      </c>
      <c r="G40" s="226">
        <v>1.4E-2</v>
      </c>
      <c r="H40" s="226">
        <f t="shared" si="4"/>
        <v>1.4728000000000002E-2</v>
      </c>
      <c r="I40" s="226">
        <f t="shared" si="5"/>
        <v>1.5493856000000002E-2</v>
      </c>
      <c r="J40" s="226">
        <v>1.4999999999999999E-2</v>
      </c>
      <c r="K40" s="210">
        <v>3.9</v>
      </c>
      <c r="L40" s="223"/>
      <c r="M40" s="197"/>
    </row>
    <row r="41" spans="1:13" s="187" customFormat="1" ht="15" x14ac:dyDescent="0.25">
      <c r="A41" s="205" t="s">
        <v>52</v>
      </c>
      <c r="B41" s="206"/>
      <c r="C41" s="197"/>
      <c r="D41" s="225"/>
      <c r="E41" s="225"/>
      <c r="F41" s="225">
        <v>0.01</v>
      </c>
      <c r="G41" s="226">
        <v>1.4E-2</v>
      </c>
      <c r="H41" s="226">
        <f t="shared" si="4"/>
        <v>1.4728000000000002E-2</v>
      </c>
      <c r="I41" s="226">
        <f t="shared" si="5"/>
        <v>1.5493856000000002E-2</v>
      </c>
      <c r="J41" s="226">
        <v>1.4999999999999999E-2</v>
      </c>
      <c r="K41" s="210">
        <v>3.9</v>
      </c>
      <c r="L41" s="223"/>
      <c r="M41" s="197"/>
    </row>
    <row r="42" spans="1:13" s="187" customFormat="1" ht="15" x14ac:dyDescent="0.25">
      <c r="A42" s="213" t="s">
        <v>65</v>
      </c>
      <c r="B42" s="212"/>
      <c r="C42" s="197"/>
      <c r="D42" s="227"/>
      <c r="E42" s="227"/>
      <c r="F42" s="225">
        <v>0.01</v>
      </c>
      <c r="G42" s="226">
        <v>1.4E-2</v>
      </c>
      <c r="H42" s="226">
        <f t="shared" si="4"/>
        <v>1.4728000000000002E-2</v>
      </c>
      <c r="I42" s="226">
        <f t="shared" si="5"/>
        <v>1.5493856000000002E-2</v>
      </c>
      <c r="J42" s="226">
        <v>1.4999999999999999E-2</v>
      </c>
      <c r="K42" s="210">
        <v>3.9</v>
      </c>
      <c r="L42" s="223"/>
      <c r="M42" s="197"/>
    </row>
    <row r="43" spans="1:13" s="187" customFormat="1" ht="15" x14ac:dyDescent="0.25">
      <c r="A43" s="213" t="s">
        <v>137</v>
      </c>
      <c r="B43" s="228"/>
      <c r="C43" s="197"/>
      <c r="D43" s="227"/>
      <c r="E43" s="227"/>
      <c r="F43" s="225">
        <v>0.01</v>
      </c>
      <c r="G43" s="226">
        <v>1.4E-2</v>
      </c>
      <c r="H43" s="226">
        <f t="shared" si="4"/>
        <v>1.4728000000000002E-2</v>
      </c>
      <c r="I43" s="226">
        <f t="shared" si="5"/>
        <v>1.5493856000000002E-2</v>
      </c>
      <c r="J43" s="226">
        <v>1.4999999999999999E-2</v>
      </c>
      <c r="K43" s="210">
        <v>3.9</v>
      </c>
      <c r="L43" s="223"/>
      <c r="M43" s="197"/>
    </row>
    <row r="44" spans="1:13" s="187" customFormat="1" ht="15" x14ac:dyDescent="0.25">
      <c r="A44" s="213" t="s">
        <v>145</v>
      </c>
      <c r="B44" s="229"/>
      <c r="C44" s="197"/>
      <c r="D44" s="227"/>
      <c r="E44" s="227"/>
      <c r="F44" s="225">
        <v>0</v>
      </c>
      <c r="G44" s="226"/>
      <c r="H44" s="226"/>
      <c r="I44" s="226"/>
      <c r="J44" s="226"/>
      <c r="K44" s="230"/>
      <c r="L44" s="223"/>
      <c r="M44" s="197"/>
    </row>
    <row r="45" spans="1:13" s="187" customFormat="1" x14ac:dyDescent="0.2">
      <c r="A45" s="214" t="s">
        <v>63</v>
      </c>
      <c r="B45" s="231"/>
      <c r="C45" s="229"/>
      <c r="D45" s="232"/>
      <c r="E45" s="230"/>
      <c r="F45" s="233"/>
      <c r="G45" s="233"/>
      <c r="H45" s="233"/>
      <c r="I45" s="233"/>
      <c r="J45" s="233"/>
      <c r="K45" s="215"/>
      <c r="L45" s="223"/>
      <c r="M45" s="197"/>
    </row>
    <row r="46" spans="1:13" s="195" customFormat="1" x14ac:dyDescent="0.2">
      <c r="A46" s="217"/>
      <c r="B46" s="234"/>
      <c r="C46" s="217"/>
      <c r="D46" s="235"/>
      <c r="E46" s="236"/>
      <c r="F46" s="217"/>
      <c r="G46" s="217"/>
      <c r="H46" s="217"/>
      <c r="I46" s="217"/>
      <c r="J46" s="217"/>
      <c r="K46" s="217"/>
      <c r="L46" s="193"/>
      <c r="M46" s="194"/>
    </row>
    <row r="47" spans="1:13" s="195" customFormat="1" x14ac:dyDescent="0.2">
      <c r="A47" s="217"/>
      <c r="B47" s="234"/>
      <c r="C47" s="217"/>
      <c r="D47" s="235"/>
      <c r="E47" s="236"/>
      <c r="F47" s="217"/>
      <c r="G47" s="217"/>
      <c r="H47" s="217"/>
      <c r="I47" s="217"/>
      <c r="J47" s="217"/>
      <c r="K47" s="217"/>
      <c r="L47" s="193"/>
      <c r="M47" s="194"/>
    </row>
    <row r="48" spans="1:13" s="195" customFormat="1" x14ac:dyDescent="0.2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237"/>
      <c r="M48" s="194"/>
    </row>
    <row r="49" spans="1:13" s="195" customFormat="1" x14ac:dyDescent="0.2">
      <c r="A49" s="238" t="s">
        <v>6</v>
      </c>
      <c r="B49" s="238"/>
      <c r="C49" s="197"/>
      <c r="D49" s="197"/>
      <c r="E49" s="197"/>
      <c r="F49" s="197"/>
      <c r="G49" s="197"/>
      <c r="H49" s="197"/>
      <c r="I49" s="197"/>
      <c r="J49" s="197"/>
      <c r="K49" s="197"/>
      <c r="L49" s="193"/>
      <c r="M49" s="194"/>
    </row>
    <row r="50" spans="1:13" s="195" customFormat="1" x14ac:dyDescent="0.2">
      <c r="A50" s="197"/>
      <c r="B50" s="197"/>
      <c r="C50" s="197"/>
      <c r="D50" s="197"/>
      <c r="E50" s="199" t="s">
        <v>54</v>
      </c>
      <c r="F50" s="199" t="s">
        <v>134</v>
      </c>
      <c r="G50" s="199" t="s">
        <v>304</v>
      </c>
      <c r="H50" s="199" t="s">
        <v>306</v>
      </c>
      <c r="I50" s="199" t="s">
        <v>311</v>
      </c>
      <c r="J50" s="199" t="s">
        <v>312</v>
      </c>
      <c r="K50" s="197"/>
      <c r="L50" s="193"/>
      <c r="M50" s="194"/>
    </row>
    <row r="51" spans="1:13" s="195" customFormat="1" ht="15" x14ac:dyDescent="0.25">
      <c r="A51" s="214" t="s">
        <v>139</v>
      </c>
      <c r="B51" s="215"/>
      <c r="C51" s="197"/>
      <c r="D51" s="197"/>
      <c r="E51" s="239"/>
      <c r="F51" s="239">
        <v>0.3</v>
      </c>
      <c r="G51" s="240">
        <v>0.3</v>
      </c>
      <c r="H51" s="240">
        <f>G51</f>
        <v>0.3</v>
      </c>
      <c r="I51" s="240">
        <v>0.3</v>
      </c>
      <c r="J51" s="240">
        <v>0.3</v>
      </c>
      <c r="K51" s="210">
        <v>3.9</v>
      </c>
      <c r="L51" s="193"/>
      <c r="M51" s="194"/>
    </row>
    <row r="52" spans="1:13" s="195" customFormat="1" ht="15" x14ac:dyDescent="0.25">
      <c r="A52" s="214" t="s">
        <v>44</v>
      </c>
      <c r="B52" s="215"/>
      <c r="C52" s="197"/>
      <c r="D52" s="197"/>
      <c r="E52" s="239"/>
      <c r="F52" s="239">
        <v>0.5</v>
      </c>
      <c r="G52" s="240">
        <v>0.5</v>
      </c>
      <c r="H52" s="240">
        <f>G52</f>
        <v>0.5</v>
      </c>
      <c r="I52" s="240">
        <v>0.5</v>
      </c>
      <c r="J52" s="240">
        <v>0.5</v>
      </c>
      <c r="K52" s="210">
        <v>3.9</v>
      </c>
      <c r="L52" s="193"/>
      <c r="M52" s="194"/>
    </row>
    <row r="53" spans="1:13" s="195" customFormat="1" ht="15" x14ac:dyDescent="0.25">
      <c r="A53" s="214" t="s">
        <v>43</v>
      </c>
      <c r="B53" s="215"/>
      <c r="C53" s="197"/>
      <c r="D53" s="197"/>
      <c r="E53" s="239">
        <v>1</v>
      </c>
      <c r="F53" s="239">
        <v>1</v>
      </c>
      <c r="G53" s="240">
        <v>1</v>
      </c>
      <c r="H53" s="240">
        <f>G53</f>
        <v>1</v>
      </c>
      <c r="I53" s="240">
        <v>1</v>
      </c>
      <c r="J53" s="240">
        <v>1</v>
      </c>
      <c r="K53" s="210">
        <v>3.9</v>
      </c>
      <c r="L53" s="193"/>
      <c r="M53" s="194"/>
    </row>
    <row r="54" spans="1:13" s="195" customFormat="1" ht="15" x14ac:dyDescent="0.25">
      <c r="A54" s="214" t="s">
        <v>138</v>
      </c>
      <c r="B54" s="215"/>
      <c r="C54" s="197"/>
      <c r="D54" s="197"/>
      <c r="E54" s="239"/>
      <c r="F54" s="239">
        <v>0.75</v>
      </c>
      <c r="G54" s="241">
        <v>1</v>
      </c>
      <c r="H54" s="240">
        <f>G54</f>
        <v>1</v>
      </c>
      <c r="I54" s="240">
        <v>1</v>
      </c>
      <c r="J54" s="240">
        <v>1</v>
      </c>
      <c r="K54" s="210">
        <v>3.9</v>
      </c>
      <c r="L54" s="193"/>
      <c r="M54" s="194"/>
    </row>
    <row r="55" spans="1:13" s="195" customFormat="1" x14ac:dyDescent="0.2">
      <c r="A55" s="242" t="s">
        <v>48</v>
      </c>
      <c r="B55" s="217"/>
      <c r="C55" s="197"/>
      <c r="D55" s="197"/>
      <c r="E55" s="243"/>
      <c r="F55" s="243"/>
      <c r="G55" s="243"/>
      <c r="H55" s="243"/>
      <c r="I55" s="243"/>
      <c r="J55" s="243"/>
      <c r="K55" s="197"/>
      <c r="L55" s="193"/>
      <c r="M55" s="194"/>
    </row>
    <row r="56" spans="1:13" s="195" customFormat="1" x14ac:dyDescent="0.2">
      <c r="A56" s="197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3"/>
      <c r="M56" s="194"/>
    </row>
    <row r="57" spans="1:13" s="195" customFormat="1" x14ac:dyDescent="0.2">
      <c r="A57" s="218" t="s">
        <v>7</v>
      </c>
      <c r="B57" s="219"/>
      <c r="C57" s="219"/>
      <c r="D57" s="219"/>
      <c r="E57" s="219"/>
      <c r="F57" s="219"/>
      <c r="G57" s="219"/>
      <c r="H57" s="219"/>
      <c r="I57" s="219"/>
      <c r="J57" s="219"/>
      <c r="K57" s="220"/>
      <c r="L57" s="193"/>
      <c r="M57" s="194"/>
    </row>
    <row r="58" spans="1:13" s="195" customFormat="1" x14ac:dyDescent="0.2">
      <c r="A58" s="197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3"/>
      <c r="M58" s="194"/>
    </row>
    <row r="59" spans="1:13" s="195" customFormat="1" x14ac:dyDescent="0.2">
      <c r="A59" s="202" t="s">
        <v>41</v>
      </c>
      <c r="B59" s="197"/>
      <c r="C59" s="197"/>
      <c r="D59" s="199" t="s">
        <v>47</v>
      </c>
      <c r="E59" s="199" t="s">
        <v>54</v>
      </c>
      <c r="F59" s="199" t="s">
        <v>134</v>
      </c>
      <c r="G59" s="199" t="s">
        <v>304</v>
      </c>
      <c r="H59" s="199" t="s">
        <v>306</v>
      </c>
      <c r="I59" s="199"/>
      <c r="J59" s="199"/>
      <c r="K59" s="197"/>
      <c r="L59" s="193"/>
      <c r="M59" s="194"/>
    </row>
    <row r="60" spans="1:13" s="195" customFormat="1" x14ac:dyDescent="0.2">
      <c r="A60" s="197"/>
      <c r="B60" s="197"/>
      <c r="C60" s="197"/>
      <c r="D60" s="200" t="s">
        <v>0</v>
      </c>
      <c r="E60" s="200" t="s">
        <v>0</v>
      </c>
      <c r="F60" s="200" t="s">
        <v>0</v>
      </c>
      <c r="G60" s="201" t="s">
        <v>0</v>
      </c>
      <c r="H60" s="201" t="s">
        <v>0</v>
      </c>
      <c r="I60" s="201"/>
      <c r="J60" s="201"/>
      <c r="K60" s="204" t="s">
        <v>1</v>
      </c>
      <c r="L60" s="193"/>
      <c r="M60" s="194"/>
    </row>
    <row r="61" spans="1:13" s="195" customFormat="1" ht="15" x14ac:dyDescent="0.25">
      <c r="A61" s="214" t="s">
        <v>73</v>
      </c>
      <c r="B61" s="215"/>
      <c r="C61" s="197"/>
      <c r="D61" s="229">
        <v>1500</v>
      </c>
      <c r="E61" s="208">
        <f>1310000*0.03/12</f>
        <v>3275</v>
      </c>
      <c r="F61" s="208">
        <f>1310000*0.03/12</f>
        <v>3275</v>
      </c>
      <c r="G61" s="209">
        <v>5578.47</v>
      </c>
      <c r="H61" s="209">
        <f>G61*1.052</f>
        <v>5868.5504400000009</v>
      </c>
      <c r="I61" s="209">
        <f>H61*1.045</f>
        <v>6132.6352098000007</v>
      </c>
      <c r="J61" s="209">
        <f>I61*1.039</f>
        <v>6371.8079829822</v>
      </c>
      <c r="K61" s="210">
        <v>3.9</v>
      </c>
      <c r="L61" s="193"/>
      <c r="M61" s="194"/>
    </row>
    <row r="62" spans="1:13" s="195" customFormat="1" ht="15" x14ac:dyDescent="0.25">
      <c r="A62" s="217"/>
      <c r="B62" s="217"/>
      <c r="C62" s="197"/>
      <c r="D62" s="217"/>
      <c r="E62" s="244"/>
      <c r="F62" s="244"/>
      <c r="G62" s="209"/>
      <c r="H62" s="209"/>
      <c r="I62" s="209"/>
      <c r="J62" s="209"/>
      <c r="K62" s="230"/>
      <c r="L62" s="193"/>
      <c r="M62" s="194"/>
    </row>
    <row r="63" spans="1:13" s="195" customFormat="1" x14ac:dyDescent="0.2">
      <c r="A63" s="245" t="s">
        <v>300</v>
      </c>
      <c r="B63" s="217"/>
      <c r="C63" s="197"/>
      <c r="D63" s="217"/>
      <c r="E63" s="244"/>
      <c r="F63" s="244"/>
      <c r="G63" s="246" t="s">
        <v>304</v>
      </c>
      <c r="H63" s="246" t="s">
        <v>306</v>
      </c>
      <c r="I63" s="246" t="s">
        <v>312</v>
      </c>
      <c r="J63" s="246"/>
      <c r="K63" s="230"/>
      <c r="L63" s="193"/>
      <c r="M63" s="194"/>
    </row>
    <row r="64" spans="1:13" s="195" customFormat="1" x14ac:dyDescent="0.2">
      <c r="A64" s="245"/>
      <c r="B64" s="217"/>
      <c r="C64" s="197"/>
      <c r="D64" s="217"/>
      <c r="E64" s="244"/>
      <c r="F64" s="244"/>
      <c r="G64" s="201" t="s">
        <v>0</v>
      </c>
      <c r="H64" s="201" t="s">
        <v>0</v>
      </c>
      <c r="I64" s="201" t="s">
        <v>0</v>
      </c>
      <c r="J64" s="201"/>
      <c r="K64" s="230"/>
      <c r="L64" s="193"/>
      <c r="M64" s="194"/>
    </row>
    <row r="65" spans="1:13" s="195" customFormat="1" ht="15" x14ac:dyDescent="0.25">
      <c r="A65" s="217" t="s">
        <v>301</v>
      </c>
      <c r="B65" s="217"/>
      <c r="C65" s="197"/>
      <c r="D65" s="217"/>
      <c r="E65" s="244"/>
      <c r="F65" s="244"/>
      <c r="G65" s="209">
        <v>2120</v>
      </c>
      <c r="H65" s="209">
        <f>G65*1.052</f>
        <v>2230.2400000000002</v>
      </c>
      <c r="I65" s="209">
        <f>H65*1.045</f>
        <v>2330.6008000000002</v>
      </c>
      <c r="J65" s="209">
        <f>I65*1.039</f>
        <v>2421.4942311999998</v>
      </c>
      <c r="K65" s="210">
        <v>3.9</v>
      </c>
      <c r="L65" s="193"/>
      <c r="M65" s="194"/>
    </row>
    <row r="66" spans="1:13" s="195" customFormat="1" ht="15" x14ac:dyDescent="0.25">
      <c r="A66" s="217" t="s">
        <v>302</v>
      </c>
      <c r="B66" s="217"/>
      <c r="C66" s="197"/>
      <c r="D66" s="217"/>
      <c r="E66" s="236"/>
      <c r="F66" s="244"/>
      <c r="G66" s="208">
        <v>636</v>
      </c>
      <c r="H66" s="208">
        <f>G66*1.052</f>
        <v>669.072</v>
      </c>
      <c r="I66" s="209">
        <f>H66*1.045</f>
        <v>699.18023999999991</v>
      </c>
      <c r="J66" s="209">
        <f>I66*1.039</f>
        <v>726.44826935999981</v>
      </c>
      <c r="K66" s="210">
        <v>3.9</v>
      </c>
      <c r="L66" s="193"/>
      <c r="M66" s="194"/>
    </row>
    <row r="67" spans="1:13" s="195" customFormat="1" x14ac:dyDescent="0.2">
      <c r="A67" s="217"/>
      <c r="B67" s="217"/>
      <c r="C67" s="197"/>
      <c r="D67" s="217"/>
      <c r="E67" s="236"/>
      <c r="F67" s="244"/>
      <c r="G67" s="244"/>
      <c r="H67" s="244"/>
      <c r="I67" s="244"/>
      <c r="J67" s="244"/>
      <c r="K67" s="230"/>
      <c r="L67" s="193"/>
      <c r="M67" s="194"/>
    </row>
    <row r="68" spans="1:13" s="195" customFormat="1" x14ac:dyDescent="0.2">
      <c r="A68" s="202" t="s">
        <v>74</v>
      </c>
      <c r="B68" s="197"/>
      <c r="C68" s="197"/>
      <c r="D68" s="199" t="s">
        <v>47</v>
      </c>
      <c r="E68" s="199" t="s">
        <v>54</v>
      </c>
      <c r="F68" s="199" t="s">
        <v>134</v>
      </c>
      <c r="G68" s="199" t="s">
        <v>304</v>
      </c>
      <c r="H68" s="199" t="s">
        <v>306</v>
      </c>
      <c r="I68" s="199" t="s">
        <v>311</v>
      </c>
      <c r="J68" s="199" t="s">
        <v>312</v>
      </c>
      <c r="K68" s="230"/>
      <c r="L68" s="193"/>
      <c r="M68" s="194"/>
    </row>
    <row r="69" spans="1:13" s="195" customFormat="1" x14ac:dyDescent="0.2">
      <c r="A69" s="197"/>
      <c r="B69" s="197"/>
      <c r="C69" s="197"/>
      <c r="D69" s="200" t="s">
        <v>0</v>
      </c>
      <c r="E69" s="200" t="s">
        <v>0</v>
      </c>
      <c r="F69" s="200" t="s">
        <v>0</v>
      </c>
      <c r="G69" s="201" t="s">
        <v>0</v>
      </c>
      <c r="H69" s="201" t="s">
        <v>0</v>
      </c>
      <c r="I69" s="201" t="s">
        <v>0</v>
      </c>
      <c r="J69" s="201" t="s">
        <v>0</v>
      </c>
      <c r="K69" s="204" t="s">
        <v>1</v>
      </c>
      <c r="L69" s="193"/>
      <c r="M69" s="194"/>
    </row>
    <row r="70" spans="1:13" s="195" customFormat="1" x14ac:dyDescent="0.2">
      <c r="A70" s="197"/>
      <c r="B70" s="197"/>
      <c r="C70" s="197"/>
      <c r="D70" s="247"/>
      <c r="E70" s="247"/>
      <c r="F70" s="247"/>
      <c r="G70" s="247"/>
      <c r="H70" s="247"/>
      <c r="I70" s="247"/>
      <c r="J70" s="247"/>
      <c r="K70" s="230"/>
      <c r="L70" s="193"/>
      <c r="M70" s="194"/>
    </row>
    <row r="71" spans="1:13" s="195" customFormat="1" ht="15" x14ac:dyDescent="0.25">
      <c r="A71" s="214" t="s">
        <v>75</v>
      </c>
      <c r="B71" s="215"/>
      <c r="C71" s="197"/>
      <c r="D71" s="229"/>
      <c r="E71" s="230"/>
      <c r="F71" s="208">
        <v>150</v>
      </c>
      <c r="G71" s="209">
        <v>318.77</v>
      </c>
      <c r="H71" s="209">
        <f>G71*1.052</f>
        <v>335.34604000000002</v>
      </c>
      <c r="I71" s="209">
        <f>H71*1.045</f>
        <v>350.43661179999998</v>
      </c>
      <c r="J71" s="209">
        <f>I71*1.039</f>
        <v>364.10363966019997</v>
      </c>
      <c r="K71" s="210">
        <v>3.9</v>
      </c>
      <c r="L71" s="193"/>
      <c r="M71" s="194"/>
    </row>
    <row r="72" spans="1:13" s="195" customFormat="1" ht="15" x14ac:dyDescent="0.25">
      <c r="A72" s="214" t="s">
        <v>76</v>
      </c>
      <c r="B72" s="215"/>
      <c r="C72" s="197"/>
      <c r="D72" s="229"/>
      <c r="E72" s="230"/>
      <c r="F72" s="208">
        <v>45</v>
      </c>
      <c r="G72" s="209">
        <v>87.66</v>
      </c>
      <c r="H72" s="209">
        <f>G72*1.052</f>
        <v>92.218320000000006</v>
      </c>
      <c r="I72" s="209">
        <f>H72*1.045</f>
        <v>96.368144400000006</v>
      </c>
      <c r="J72" s="209">
        <f>I72*1.039</f>
        <v>100.1265020316</v>
      </c>
      <c r="K72" s="210">
        <v>3.9</v>
      </c>
      <c r="L72" s="193"/>
      <c r="M72" s="194"/>
    </row>
    <row r="73" spans="1:13" s="195" customFormat="1" x14ac:dyDescent="0.2">
      <c r="A73" s="248"/>
      <c r="B73" s="249"/>
      <c r="C73" s="197"/>
      <c r="D73" s="229"/>
      <c r="E73" s="230"/>
      <c r="F73" s="208"/>
      <c r="G73" s="208"/>
      <c r="H73" s="208"/>
      <c r="I73" s="208"/>
      <c r="J73" s="208"/>
      <c r="K73" s="230"/>
      <c r="L73" s="193"/>
      <c r="M73" s="194"/>
    </row>
    <row r="74" spans="1:13" s="195" customFormat="1" x14ac:dyDescent="0.2">
      <c r="A74" s="217"/>
      <c r="B74" s="217"/>
      <c r="C74" s="197"/>
      <c r="D74" s="217"/>
      <c r="E74" s="236"/>
      <c r="F74" s="244"/>
      <c r="G74" s="244"/>
      <c r="H74" s="244"/>
      <c r="I74" s="244"/>
      <c r="J74" s="244"/>
      <c r="K74" s="250"/>
      <c r="L74" s="193"/>
      <c r="M74" s="194"/>
    </row>
    <row r="75" spans="1:13" s="195" customFormat="1" x14ac:dyDescent="0.2">
      <c r="A75" s="19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3"/>
      <c r="M75" s="194"/>
    </row>
    <row r="76" spans="1:13" s="195" customFormat="1" x14ac:dyDescent="0.2">
      <c r="A76" s="218" t="s">
        <v>8</v>
      </c>
      <c r="B76" s="219"/>
      <c r="C76" s="219"/>
      <c r="D76" s="219"/>
      <c r="E76" s="219"/>
      <c r="F76" s="219"/>
      <c r="G76" s="219"/>
      <c r="H76" s="219"/>
      <c r="I76" s="219"/>
      <c r="J76" s="219"/>
      <c r="K76" s="220"/>
      <c r="L76" s="193"/>
      <c r="M76" s="194"/>
    </row>
    <row r="77" spans="1:13" s="195" customFormat="1" x14ac:dyDescent="0.2">
      <c r="A77" s="197"/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3"/>
      <c r="M77" s="194"/>
    </row>
    <row r="78" spans="1:13" s="195" customFormat="1" x14ac:dyDescent="0.2">
      <c r="A78" s="202" t="s">
        <v>9</v>
      </c>
      <c r="B78" s="197"/>
      <c r="C78" s="197"/>
      <c r="D78" s="199" t="s">
        <v>47</v>
      </c>
      <c r="E78" s="199" t="s">
        <v>54</v>
      </c>
      <c r="F78" s="199" t="s">
        <v>134</v>
      </c>
      <c r="G78" s="199" t="s">
        <v>304</v>
      </c>
      <c r="H78" s="199" t="s">
        <v>306</v>
      </c>
      <c r="I78" s="199" t="s">
        <v>311</v>
      </c>
      <c r="J78" s="199" t="s">
        <v>312</v>
      </c>
      <c r="K78" s="204" t="s">
        <v>1</v>
      </c>
      <c r="L78" s="193"/>
      <c r="M78" s="194"/>
    </row>
    <row r="79" spans="1:13" s="195" customFormat="1" x14ac:dyDescent="0.2">
      <c r="A79" s="202"/>
      <c r="B79" s="197"/>
      <c r="C79" s="197"/>
      <c r="D79" s="199"/>
      <c r="E79" s="199"/>
      <c r="F79" s="199"/>
      <c r="G79" s="201" t="s">
        <v>0</v>
      </c>
      <c r="H79" s="201" t="s">
        <v>0</v>
      </c>
      <c r="I79" s="201" t="s">
        <v>0</v>
      </c>
      <c r="J79" s="201" t="s">
        <v>0</v>
      </c>
      <c r="K79" s="197"/>
      <c r="L79" s="193"/>
      <c r="M79" s="194"/>
    </row>
    <row r="80" spans="1:13" s="195" customFormat="1" ht="15" x14ac:dyDescent="0.25">
      <c r="A80" s="216" t="s">
        <v>308</v>
      </c>
      <c r="B80" s="197"/>
      <c r="C80" s="224" t="s">
        <v>79</v>
      </c>
      <c r="D80" s="251">
        <v>280</v>
      </c>
      <c r="E80" s="252">
        <v>300</v>
      </c>
      <c r="F80" s="208">
        <f>+E80+E80*0.05</f>
        <v>315</v>
      </c>
      <c r="G80" s="209">
        <v>532.17999999999995</v>
      </c>
      <c r="H80" s="209">
        <f>G80*1.052</f>
        <v>559.85335999999995</v>
      </c>
      <c r="I80" s="209">
        <f>H80*1.045</f>
        <v>585.04676119999988</v>
      </c>
      <c r="J80" s="209">
        <f>I80*1.039</f>
        <v>607.8635848867998</v>
      </c>
      <c r="K80" s="210">
        <v>3.9</v>
      </c>
      <c r="L80" s="193"/>
      <c r="M80" s="194"/>
    </row>
    <row r="81" spans="1:13" s="195" customFormat="1" ht="15" x14ac:dyDescent="0.25">
      <c r="A81" s="217" t="s">
        <v>10</v>
      </c>
      <c r="B81" s="197"/>
      <c r="C81" s="224" t="s">
        <v>80</v>
      </c>
      <c r="D81" s="229">
        <v>100</v>
      </c>
      <c r="E81" s="230">
        <v>120</v>
      </c>
      <c r="F81" s="208">
        <f>+E81+E81*0.05</f>
        <v>126</v>
      </c>
      <c r="G81" s="209">
        <v>212.87</v>
      </c>
      <c r="H81" s="209">
        <f>G81*1.052</f>
        <v>223.93924000000001</v>
      </c>
      <c r="I81" s="209">
        <f>H81*1.045</f>
        <v>234.0165058</v>
      </c>
      <c r="J81" s="209">
        <f>I81*1.039</f>
        <v>243.14314952619998</v>
      </c>
      <c r="K81" s="210">
        <v>3.9</v>
      </c>
      <c r="L81" s="193"/>
      <c r="M81" s="194"/>
    </row>
    <row r="82" spans="1:13" s="195" customFormat="1" x14ac:dyDescent="0.2">
      <c r="A82" s="217" t="s">
        <v>11</v>
      </c>
      <c r="B82" s="197"/>
      <c r="C82" s="197"/>
      <c r="D82" s="217"/>
      <c r="E82" s="236"/>
      <c r="F82" s="236"/>
      <c r="G82" s="236"/>
      <c r="H82" s="236"/>
      <c r="I82" s="236"/>
      <c r="J82" s="236"/>
      <c r="K82" s="236"/>
      <c r="L82" s="193"/>
      <c r="M82" s="194"/>
    </row>
    <row r="83" spans="1:13" s="195" customFormat="1" x14ac:dyDescent="0.2">
      <c r="A83" s="217" t="s">
        <v>275</v>
      </c>
      <c r="B83" s="197"/>
      <c r="C83" s="197"/>
      <c r="D83" s="217"/>
      <c r="E83" s="236"/>
      <c r="F83" s="236"/>
      <c r="G83" s="253">
        <v>532.17999999999995</v>
      </c>
      <c r="H83" s="253">
        <f>G83*1.052</f>
        <v>559.85335999999995</v>
      </c>
      <c r="I83" s="253">
        <f>H83*1.045</f>
        <v>585.04676119999988</v>
      </c>
      <c r="J83" s="253">
        <f>I83*1.039</f>
        <v>607.8635848867998</v>
      </c>
      <c r="K83" s="210">
        <v>3.9</v>
      </c>
      <c r="L83" s="193"/>
      <c r="M83" s="194"/>
    </row>
    <row r="84" spans="1:13" s="195" customFormat="1" x14ac:dyDescent="0.2">
      <c r="A84" s="216" t="s">
        <v>309</v>
      </c>
      <c r="B84" s="197"/>
      <c r="C84" s="197"/>
      <c r="D84" s="217"/>
      <c r="E84" s="236"/>
      <c r="F84" s="236"/>
      <c r="G84" s="236"/>
      <c r="H84" s="236"/>
      <c r="I84" s="236"/>
      <c r="J84" s="236"/>
      <c r="K84" s="236"/>
      <c r="L84" s="193"/>
      <c r="M84" s="194"/>
    </row>
    <row r="85" spans="1:13" s="195" customFormat="1" ht="15" x14ac:dyDescent="0.25">
      <c r="A85" s="217" t="s">
        <v>12</v>
      </c>
      <c r="B85" s="197"/>
      <c r="C85" s="197"/>
      <c r="D85" s="230">
        <v>265</v>
      </c>
      <c r="E85" s="230">
        <v>265</v>
      </c>
      <c r="F85" s="208">
        <f>+E85+E85*0.05</f>
        <v>278.25</v>
      </c>
      <c r="G85" s="209">
        <v>470.09</v>
      </c>
      <c r="H85" s="209">
        <f>G85*1.052</f>
        <v>494.53467999999998</v>
      </c>
      <c r="I85" s="209">
        <f>H85*1.045</f>
        <v>516.78874059999998</v>
      </c>
      <c r="J85" s="209">
        <f>I85*1.039</f>
        <v>536.94350148339993</v>
      </c>
      <c r="K85" s="210">
        <v>3.9</v>
      </c>
      <c r="L85" s="193"/>
      <c r="M85" s="194"/>
    </row>
    <row r="86" spans="1:13" s="195" customFormat="1" ht="15" x14ac:dyDescent="0.25">
      <c r="A86" s="217" t="s">
        <v>13</v>
      </c>
      <c r="B86" s="197"/>
      <c r="C86" s="197"/>
      <c r="D86" s="230">
        <v>100</v>
      </c>
      <c r="E86" s="230">
        <v>100</v>
      </c>
      <c r="F86" s="208">
        <f>+E86+E86*0.05</f>
        <v>105</v>
      </c>
      <c r="G86" s="209">
        <v>177.4</v>
      </c>
      <c r="H86" s="209">
        <f>G86*1.052</f>
        <v>186.62480000000002</v>
      </c>
      <c r="I86" s="209">
        <f>H86*1.045</f>
        <v>195.02291600000001</v>
      </c>
      <c r="J86" s="209">
        <f>I86*1.039</f>
        <v>202.62880972400001</v>
      </c>
      <c r="K86" s="210">
        <v>3.9</v>
      </c>
      <c r="L86" s="193"/>
      <c r="M86" s="194"/>
    </row>
    <row r="87" spans="1:13" s="195" customFormat="1" x14ac:dyDescent="0.2">
      <c r="A87" s="217" t="s">
        <v>14</v>
      </c>
      <c r="B87" s="197"/>
      <c r="C87" s="197"/>
      <c r="D87" s="217"/>
      <c r="E87" s="236"/>
      <c r="F87" s="236"/>
      <c r="G87" s="236"/>
      <c r="H87" s="236"/>
      <c r="I87" s="236"/>
      <c r="J87" s="236"/>
      <c r="K87" s="236"/>
      <c r="L87" s="193"/>
      <c r="M87" s="194"/>
    </row>
    <row r="88" spans="1:13" s="195" customFormat="1" x14ac:dyDescent="0.2">
      <c r="A88" s="217" t="s">
        <v>15</v>
      </c>
      <c r="B88" s="197"/>
      <c r="C88" s="197"/>
      <c r="D88" s="217"/>
      <c r="E88" s="236"/>
      <c r="F88" s="236"/>
      <c r="G88" s="236"/>
      <c r="H88" s="236"/>
      <c r="I88" s="236"/>
      <c r="J88" s="236"/>
      <c r="K88" s="236"/>
      <c r="L88" s="193"/>
      <c r="M88" s="194"/>
    </row>
    <row r="89" spans="1:13" s="195" customFormat="1" x14ac:dyDescent="0.2">
      <c r="A89" s="217"/>
      <c r="B89" s="197"/>
      <c r="C89" s="197"/>
      <c r="D89" s="217"/>
      <c r="E89" s="236"/>
      <c r="F89" s="236"/>
      <c r="G89" s="236"/>
      <c r="H89" s="236"/>
      <c r="I89" s="236"/>
      <c r="J89" s="236"/>
      <c r="K89" s="236"/>
      <c r="L89" s="193"/>
      <c r="M89" s="194"/>
    </row>
    <row r="90" spans="1:13" s="195" customFormat="1" x14ac:dyDescent="0.2">
      <c r="A90" s="216" t="s">
        <v>310</v>
      </c>
      <c r="B90" s="197"/>
      <c r="C90" s="197"/>
      <c r="D90" s="217"/>
      <c r="E90" s="236"/>
      <c r="F90" s="236"/>
      <c r="G90" s="236"/>
      <c r="H90" s="236"/>
      <c r="I90" s="236"/>
      <c r="J90" s="236"/>
      <c r="K90" s="236"/>
      <c r="L90" s="193"/>
      <c r="M90" s="194"/>
    </row>
    <row r="91" spans="1:13" s="195" customFormat="1" ht="15" x14ac:dyDescent="0.25">
      <c r="A91" s="217" t="s">
        <v>16</v>
      </c>
      <c r="B91" s="197"/>
      <c r="C91" s="197"/>
      <c r="D91" s="230">
        <v>190</v>
      </c>
      <c r="E91" s="230">
        <v>190</v>
      </c>
      <c r="F91" s="208">
        <f>+E91+E91*0.05</f>
        <v>199.5</v>
      </c>
      <c r="G91" s="209">
        <v>337.06</v>
      </c>
      <c r="H91" s="209">
        <f>G91*1.052</f>
        <v>354.58712000000003</v>
      </c>
      <c r="I91" s="209">
        <f>H91*1.045</f>
        <v>370.54354039999998</v>
      </c>
      <c r="J91" s="209">
        <f>I91*1.039</f>
        <v>384.99473847559995</v>
      </c>
      <c r="K91" s="210">
        <v>3.9</v>
      </c>
      <c r="L91" s="193"/>
      <c r="M91" s="194"/>
    </row>
    <row r="92" spans="1:13" s="195" customFormat="1" ht="15" x14ac:dyDescent="0.25">
      <c r="A92" s="217" t="s">
        <v>17</v>
      </c>
      <c r="B92" s="197"/>
      <c r="C92" s="197"/>
      <c r="D92" s="230">
        <v>100</v>
      </c>
      <c r="E92" s="230">
        <v>100</v>
      </c>
      <c r="F92" s="208">
        <f>+E92+E92*0.05</f>
        <v>105</v>
      </c>
      <c r="G92" s="209">
        <v>177.4</v>
      </c>
      <c r="H92" s="209">
        <f>G92*1.052</f>
        <v>186.62480000000002</v>
      </c>
      <c r="I92" s="209">
        <f>H92*1.045</f>
        <v>195.02291600000001</v>
      </c>
      <c r="J92" s="209">
        <f>I92*1.039</f>
        <v>202.62880972400001</v>
      </c>
      <c r="K92" s="210">
        <v>3.9</v>
      </c>
      <c r="L92" s="193"/>
      <c r="M92" s="194"/>
    </row>
    <row r="93" spans="1:13" s="195" customFormat="1" x14ac:dyDescent="0.2">
      <c r="A93" s="217" t="s">
        <v>18</v>
      </c>
      <c r="B93" s="197"/>
      <c r="C93" s="197"/>
      <c r="D93" s="217"/>
      <c r="E93" s="236"/>
      <c r="F93" s="236"/>
      <c r="G93" s="236"/>
      <c r="H93" s="236"/>
      <c r="I93" s="236"/>
      <c r="J93" s="236"/>
      <c r="K93" s="236"/>
      <c r="L93" s="193"/>
      <c r="M93" s="194"/>
    </row>
    <row r="94" spans="1:13" s="195" customFormat="1" x14ac:dyDescent="0.2">
      <c r="A94" s="217"/>
      <c r="B94" s="197"/>
      <c r="C94" s="197"/>
      <c r="D94" s="217"/>
      <c r="E94" s="236"/>
      <c r="F94" s="236"/>
      <c r="G94" s="236"/>
      <c r="H94" s="236"/>
      <c r="I94" s="236"/>
      <c r="J94" s="236"/>
      <c r="K94" s="254"/>
      <c r="L94" s="193"/>
      <c r="M94" s="194"/>
    </row>
    <row r="95" spans="1:13" s="195" customFormat="1" x14ac:dyDescent="0.2">
      <c r="A95" s="216" t="s">
        <v>19</v>
      </c>
      <c r="B95" s="197"/>
      <c r="C95" s="197"/>
      <c r="D95" s="217"/>
      <c r="E95" s="236"/>
      <c r="F95" s="236"/>
      <c r="G95" s="236"/>
      <c r="H95" s="236"/>
      <c r="I95" s="236"/>
      <c r="J95" s="236"/>
      <c r="K95" s="254"/>
      <c r="L95" s="193"/>
      <c r="M95" s="194"/>
    </row>
    <row r="96" spans="1:13" s="195" customFormat="1" x14ac:dyDescent="0.2">
      <c r="A96" s="216" t="s">
        <v>77</v>
      </c>
      <c r="B96" s="197"/>
      <c r="C96" s="197"/>
      <c r="D96" s="217"/>
      <c r="E96" s="236"/>
      <c r="F96" s="236"/>
      <c r="G96" s="236"/>
      <c r="H96" s="236"/>
      <c r="I96" s="236"/>
      <c r="J96" s="236"/>
      <c r="K96" s="254"/>
      <c r="L96" s="193"/>
      <c r="M96" s="194"/>
    </row>
    <row r="97" spans="1:13" s="195" customFormat="1" x14ac:dyDescent="0.2">
      <c r="A97" s="216" t="s">
        <v>20</v>
      </c>
      <c r="B97" s="197"/>
      <c r="C97" s="197"/>
      <c r="D97" s="217"/>
      <c r="E97" s="236"/>
      <c r="F97" s="236"/>
      <c r="G97" s="236"/>
      <c r="H97" s="236"/>
      <c r="I97" s="236"/>
      <c r="J97" s="236"/>
      <c r="K97" s="254"/>
      <c r="L97" s="193"/>
      <c r="M97" s="194"/>
    </row>
    <row r="98" spans="1:13" s="195" customFormat="1" x14ac:dyDescent="0.2">
      <c r="A98" s="216" t="s">
        <v>21</v>
      </c>
      <c r="B98" s="197"/>
      <c r="C98" s="197"/>
      <c r="D98" s="197"/>
      <c r="E98" s="197"/>
      <c r="F98" s="197"/>
      <c r="G98" s="197"/>
      <c r="H98" s="197"/>
      <c r="I98" s="197"/>
      <c r="J98" s="197"/>
      <c r="K98" s="197"/>
      <c r="L98" s="193"/>
      <c r="M98" s="194"/>
    </row>
    <row r="99" spans="1:13" s="195" customFormat="1" x14ac:dyDescent="0.2">
      <c r="A99" s="216"/>
      <c r="B99" s="197"/>
      <c r="C99" s="197"/>
      <c r="D99" s="197"/>
      <c r="E99" s="197"/>
      <c r="F99" s="197"/>
      <c r="G99" s="197"/>
      <c r="H99" s="197"/>
      <c r="I99" s="197"/>
      <c r="J99" s="197"/>
      <c r="K99" s="197"/>
      <c r="L99" s="193"/>
      <c r="M99" s="194"/>
    </row>
    <row r="100" spans="1:13" s="195" customFormat="1" x14ac:dyDescent="0.2">
      <c r="A100" s="218" t="s">
        <v>22</v>
      </c>
      <c r="B100" s="219"/>
      <c r="C100" s="219"/>
      <c r="D100" s="219"/>
      <c r="E100" s="219"/>
      <c r="F100" s="219"/>
      <c r="G100" s="219"/>
      <c r="H100" s="219"/>
      <c r="I100" s="219"/>
      <c r="J100" s="219"/>
      <c r="K100" s="220"/>
      <c r="L100" s="193"/>
      <c r="M100" s="194"/>
    </row>
    <row r="101" spans="1:13" s="195" customFormat="1" x14ac:dyDescent="0.2">
      <c r="A101" s="197"/>
      <c r="B101" s="19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3"/>
      <c r="M101" s="194"/>
    </row>
    <row r="102" spans="1:13" s="195" customFormat="1" x14ac:dyDescent="0.2">
      <c r="A102" s="202" t="s">
        <v>78</v>
      </c>
      <c r="B102" s="197"/>
      <c r="C102" s="197"/>
      <c r="D102" s="199" t="s">
        <v>47</v>
      </c>
      <c r="E102" s="199" t="s">
        <v>54</v>
      </c>
      <c r="F102" s="199" t="s">
        <v>134</v>
      </c>
      <c r="G102" s="199" t="s">
        <v>304</v>
      </c>
      <c r="H102" s="199" t="s">
        <v>306</v>
      </c>
      <c r="I102" s="199" t="s">
        <v>311</v>
      </c>
      <c r="J102" s="199" t="s">
        <v>312</v>
      </c>
      <c r="K102" s="201"/>
      <c r="L102" s="255"/>
      <c r="M102" s="194"/>
    </row>
    <row r="103" spans="1:13" s="195" customFormat="1" ht="15" x14ac:dyDescent="0.25">
      <c r="A103" s="214" t="s">
        <v>23</v>
      </c>
      <c r="B103" s="215"/>
      <c r="C103" s="197"/>
      <c r="D103" s="230">
        <v>1000</v>
      </c>
      <c r="E103" s="208">
        <v>1500</v>
      </c>
      <c r="F103" s="208">
        <f t="shared" ref="F103:F116" si="6">+E103+E103*0.05</f>
        <v>1575</v>
      </c>
      <c r="G103" s="209">
        <v>2660.93</v>
      </c>
      <c r="H103" s="209">
        <f>G103*1.052</f>
        <v>2799.2983599999998</v>
      </c>
      <c r="I103" s="209">
        <f>H103*1.045</f>
        <v>2925.2667861999994</v>
      </c>
      <c r="J103" s="209">
        <f>I103*1.039</f>
        <v>3039.352190861799</v>
      </c>
      <c r="K103" s="210">
        <v>3.9</v>
      </c>
      <c r="L103" s="193"/>
      <c r="M103" s="282"/>
    </row>
    <row r="104" spans="1:13" s="195" customFormat="1" ht="15" x14ac:dyDescent="0.25">
      <c r="A104" s="214" t="s">
        <v>24</v>
      </c>
      <c r="B104" s="215"/>
      <c r="C104" s="197"/>
      <c r="D104" s="230">
        <v>1000</v>
      </c>
      <c r="E104" s="208">
        <v>1000</v>
      </c>
      <c r="F104" s="208">
        <f t="shared" si="6"/>
        <v>1050</v>
      </c>
      <c r="G104" s="209">
        <v>1773.95</v>
      </c>
      <c r="H104" s="209">
        <f>G104*1.052</f>
        <v>1866.1954000000001</v>
      </c>
      <c r="I104" s="209">
        <f>H104*1.045</f>
        <v>1950.1741929999998</v>
      </c>
      <c r="J104" s="209">
        <f>I104*1.039</f>
        <v>2026.2309865269997</v>
      </c>
      <c r="K104" s="210">
        <v>3.9</v>
      </c>
      <c r="L104" s="193"/>
      <c r="M104" s="282"/>
    </row>
    <row r="105" spans="1:13" s="195" customFormat="1" ht="15" x14ac:dyDescent="0.25">
      <c r="A105" s="214" t="s">
        <v>49</v>
      </c>
      <c r="B105" s="215"/>
      <c r="C105" s="197"/>
      <c r="D105" s="230"/>
      <c r="E105" s="208">
        <v>200</v>
      </c>
      <c r="F105" s="208">
        <f t="shared" si="6"/>
        <v>210</v>
      </c>
      <c r="G105" s="209">
        <v>354.79</v>
      </c>
      <c r="H105" s="209">
        <f>G105*1.052</f>
        <v>373.23908000000006</v>
      </c>
      <c r="I105" s="209">
        <f>H105*1.045</f>
        <v>390.03483860000006</v>
      </c>
      <c r="J105" s="209">
        <f>I105*1.039</f>
        <v>405.24619730540002</v>
      </c>
      <c r="K105" s="210">
        <v>3.9</v>
      </c>
      <c r="L105" s="193"/>
      <c r="M105" s="282"/>
    </row>
    <row r="106" spans="1:13" s="195" customFormat="1" ht="15" x14ac:dyDescent="0.25">
      <c r="A106" s="214" t="s">
        <v>50</v>
      </c>
      <c r="B106" s="215"/>
      <c r="C106" s="197"/>
      <c r="D106" s="229"/>
      <c r="E106" s="208">
        <v>100</v>
      </c>
      <c r="F106" s="208">
        <f t="shared" si="6"/>
        <v>105</v>
      </c>
      <c r="G106" s="209">
        <v>177.39</v>
      </c>
      <c r="H106" s="209">
        <f>G106*1.052</f>
        <v>186.61428000000001</v>
      </c>
      <c r="I106" s="209">
        <f>H106*1.045</f>
        <v>195.01192259999999</v>
      </c>
      <c r="J106" s="209">
        <f>I106*1.039</f>
        <v>202.61738758139998</v>
      </c>
      <c r="K106" s="210">
        <v>3.9</v>
      </c>
      <c r="L106" s="193"/>
      <c r="M106" s="194"/>
    </row>
    <row r="107" spans="1:13" s="195" customFormat="1" ht="15" x14ac:dyDescent="0.25">
      <c r="A107" s="214" t="s">
        <v>25</v>
      </c>
      <c r="B107" s="215"/>
      <c r="C107" s="197"/>
      <c r="D107" s="229"/>
      <c r="E107" s="208">
        <v>100</v>
      </c>
      <c r="F107" s="208">
        <f t="shared" si="6"/>
        <v>105</v>
      </c>
      <c r="G107" s="209">
        <v>177.39</v>
      </c>
      <c r="H107" s="209">
        <f>G107*1.052</f>
        <v>186.61428000000001</v>
      </c>
      <c r="I107" s="209">
        <f>H107*1.045</f>
        <v>195.01192259999999</v>
      </c>
      <c r="J107" s="209">
        <f>I107*1.039</f>
        <v>202.61738758139998</v>
      </c>
      <c r="K107" s="210">
        <v>3.9</v>
      </c>
      <c r="L107" s="193"/>
      <c r="M107" s="282"/>
    </row>
    <row r="108" spans="1:13" s="195" customFormat="1" ht="15" x14ac:dyDescent="0.25">
      <c r="A108" s="202" t="s">
        <v>81</v>
      </c>
      <c r="B108" s="197"/>
      <c r="C108" s="197"/>
      <c r="D108" s="229"/>
      <c r="E108" s="229"/>
      <c r="F108" s="208"/>
      <c r="G108" s="209"/>
      <c r="H108" s="209"/>
      <c r="I108" s="209"/>
      <c r="J108" s="209"/>
      <c r="K108" s="230"/>
      <c r="L108" s="193"/>
      <c r="M108" s="194"/>
    </row>
    <row r="109" spans="1:13" s="195" customFormat="1" ht="15" x14ac:dyDescent="0.25">
      <c r="A109" s="214" t="s">
        <v>23</v>
      </c>
      <c r="B109" s="215"/>
      <c r="C109" s="197"/>
      <c r="D109" s="229"/>
      <c r="E109" s="208">
        <v>150</v>
      </c>
      <c r="F109" s="208">
        <f t="shared" si="6"/>
        <v>157.5</v>
      </c>
      <c r="G109" s="209">
        <v>266.08999999999997</v>
      </c>
      <c r="H109" s="209">
        <f>G109*1.052</f>
        <v>279.92667999999998</v>
      </c>
      <c r="I109" s="209">
        <f>H109*1.045</f>
        <v>292.52338059999994</v>
      </c>
      <c r="J109" s="209">
        <f>I109*1.039</f>
        <v>303.9317924433999</v>
      </c>
      <c r="K109" s="210">
        <v>3.9</v>
      </c>
      <c r="L109" s="193"/>
      <c r="M109" s="194"/>
    </row>
    <row r="110" spans="1:13" s="195" customFormat="1" ht="15" x14ac:dyDescent="0.25">
      <c r="A110" s="214" t="s">
        <v>24</v>
      </c>
      <c r="B110" s="215"/>
      <c r="C110" s="197"/>
      <c r="D110" s="229"/>
      <c r="E110" s="208">
        <v>100</v>
      </c>
      <c r="F110" s="208">
        <f t="shared" si="6"/>
        <v>105</v>
      </c>
      <c r="G110" s="209">
        <v>177.39</v>
      </c>
      <c r="H110" s="209">
        <f>G110*1.052</f>
        <v>186.61428000000001</v>
      </c>
      <c r="I110" s="209">
        <f>H110*1.045</f>
        <v>195.01192259999999</v>
      </c>
      <c r="J110" s="209">
        <f>I110*1.039</f>
        <v>202.61738758139998</v>
      </c>
      <c r="K110" s="210">
        <v>3.9</v>
      </c>
      <c r="L110" s="193"/>
      <c r="M110" s="194"/>
    </row>
    <row r="111" spans="1:13" s="195" customFormat="1" ht="15" x14ac:dyDescent="0.25">
      <c r="A111" s="214" t="s">
        <v>49</v>
      </c>
      <c r="B111" s="215"/>
      <c r="C111" s="197"/>
      <c r="D111" s="229"/>
      <c r="E111" s="208">
        <v>200</v>
      </c>
      <c r="F111" s="208">
        <f t="shared" si="6"/>
        <v>210</v>
      </c>
      <c r="G111" s="209">
        <v>354.71</v>
      </c>
      <c r="H111" s="209">
        <f>G111*1.052</f>
        <v>373.15492</v>
      </c>
      <c r="I111" s="209">
        <f>H111*1.045</f>
        <v>389.94689139999997</v>
      </c>
      <c r="J111" s="209">
        <f>I111*1.039</f>
        <v>405.15482016459993</v>
      </c>
      <c r="K111" s="210">
        <v>3.9</v>
      </c>
      <c r="L111" s="193"/>
      <c r="M111" s="194"/>
    </row>
    <row r="112" spans="1:13" s="195" customFormat="1" ht="15" x14ac:dyDescent="0.25">
      <c r="A112" s="214" t="s">
        <v>50</v>
      </c>
      <c r="B112" s="215"/>
      <c r="C112" s="197"/>
      <c r="D112" s="229"/>
      <c r="E112" s="208">
        <v>100</v>
      </c>
      <c r="F112" s="208">
        <f t="shared" si="6"/>
        <v>105</v>
      </c>
      <c r="G112" s="209">
        <v>177.39</v>
      </c>
      <c r="H112" s="209">
        <f>G112*1.052</f>
        <v>186.61428000000001</v>
      </c>
      <c r="I112" s="209">
        <f>H112*1.045</f>
        <v>195.01192259999999</v>
      </c>
      <c r="J112" s="209">
        <f>I112*1.039</f>
        <v>202.61738758139998</v>
      </c>
      <c r="K112" s="210">
        <v>3.9</v>
      </c>
      <c r="L112" s="193"/>
      <c r="M112" s="194"/>
    </row>
    <row r="113" spans="1:14" s="195" customFormat="1" ht="15" x14ac:dyDescent="0.25">
      <c r="A113" s="214"/>
      <c r="B113" s="215"/>
      <c r="C113" s="197"/>
      <c r="D113" s="229"/>
      <c r="E113" s="208"/>
      <c r="F113" s="208"/>
      <c r="G113" s="209"/>
      <c r="H113" s="209"/>
      <c r="I113" s="209"/>
      <c r="J113" s="209"/>
      <c r="K113" s="230"/>
      <c r="L113" s="193"/>
      <c r="M113" s="194"/>
    </row>
    <row r="114" spans="1:14" s="195" customFormat="1" ht="15" x14ac:dyDescent="0.25">
      <c r="A114" s="197"/>
      <c r="B114" s="197"/>
      <c r="C114" s="197"/>
      <c r="D114" s="229"/>
      <c r="E114" s="229"/>
      <c r="F114" s="208"/>
      <c r="G114" s="209"/>
      <c r="H114" s="209"/>
      <c r="I114" s="209"/>
      <c r="J114" s="209"/>
      <c r="K114" s="230"/>
      <c r="L114" s="193"/>
      <c r="M114" s="194"/>
    </row>
    <row r="115" spans="1:14" s="195" customFormat="1" ht="15" x14ac:dyDescent="0.25">
      <c r="A115" s="245" t="s">
        <v>26</v>
      </c>
      <c r="B115" s="217"/>
      <c r="C115" s="197"/>
      <c r="D115" s="229"/>
      <c r="E115" s="229"/>
      <c r="F115" s="208"/>
      <c r="G115" s="209"/>
      <c r="H115" s="209"/>
      <c r="I115" s="209"/>
      <c r="J115" s="209"/>
      <c r="K115" s="230"/>
      <c r="L115" s="193"/>
      <c r="M115" s="194"/>
    </row>
    <row r="116" spans="1:14" s="195" customFormat="1" ht="15" x14ac:dyDescent="0.25">
      <c r="A116" s="214" t="s">
        <v>27</v>
      </c>
      <c r="B116" s="215"/>
      <c r="C116" s="197"/>
      <c r="D116" s="229"/>
      <c r="E116" s="208">
        <v>1000</v>
      </c>
      <c r="F116" s="208">
        <f t="shared" si="6"/>
        <v>1050</v>
      </c>
      <c r="G116" s="209">
        <v>1773.95</v>
      </c>
      <c r="H116" s="209">
        <f>G116*1.049</f>
        <v>1860.87355</v>
      </c>
      <c r="I116" s="209">
        <f>H116*1.045</f>
        <v>1944.6128597499999</v>
      </c>
      <c r="J116" s="209">
        <f>I116*1.039</f>
        <v>2020.4527612802497</v>
      </c>
      <c r="K116" s="210">
        <v>3.9</v>
      </c>
      <c r="L116" s="193"/>
      <c r="M116" s="194"/>
    </row>
    <row r="117" spans="1:14" s="195" customFormat="1" x14ac:dyDescent="0.2">
      <c r="A117" s="197"/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3"/>
      <c r="M117" s="194"/>
    </row>
    <row r="118" spans="1:14" s="195" customFormat="1" x14ac:dyDescent="0.2">
      <c r="A118" s="197" t="s">
        <v>28</v>
      </c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3"/>
      <c r="M118" s="194"/>
    </row>
    <row r="119" spans="1:14" s="195" customFormat="1" x14ac:dyDescent="0.2">
      <c r="A119" s="197"/>
      <c r="B119" s="197"/>
      <c r="C119" s="197"/>
      <c r="D119" s="197"/>
      <c r="E119" s="197"/>
      <c r="F119" s="197"/>
      <c r="G119" s="197"/>
      <c r="H119" s="197"/>
      <c r="I119" s="197"/>
      <c r="J119" s="197"/>
      <c r="K119" s="197"/>
      <c r="L119" s="193"/>
      <c r="M119" s="194"/>
    </row>
    <row r="120" spans="1:14" s="195" customFormat="1" x14ac:dyDescent="0.2">
      <c r="A120" s="197" t="s">
        <v>42</v>
      </c>
      <c r="B120" s="197"/>
      <c r="C120" s="197"/>
      <c r="D120" s="197"/>
      <c r="E120" s="197"/>
      <c r="F120" s="197"/>
      <c r="G120" s="197"/>
      <c r="H120" s="197"/>
      <c r="I120" s="197"/>
      <c r="J120" s="197"/>
      <c r="K120" s="197"/>
      <c r="L120" s="193"/>
      <c r="M120" s="194"/>
    </row>
    <row r="121" spans="1:14" s="195" customFormat="1" x14ac:dyDescent="0.2">
      <c r="A121" s="197"/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3"/>
      <c r="M121" s="194"/>
    </row>
    <row r="122" spans="1:14" s="195" customFormat="1" x14ac:dyDescent="0.2">
      <c r="A122" s="218" t="s">
        <v>29</v>
      </c>
      <c r="B122" s="219"/>
      <c r="C122" s="219"/>
      <c r="D122" s="219"/>
      <c r="E122" s="219"/>
      <c r="F122" s="219"/>
      <c r="G122" s="219"/>
      <c r="H122" s="219"/>
      <c r="I122" s="219"/>
      <c r="J122" s="219"/>
      <c r="K122" s="220"/>
      <c r="L122" s="193"/>
      <c r="M122" s="194"/>
    </row>
    <row r="123" spans="1:14" s="195" customFormat="1" x14ac:dyDescent="0.2">
      <c r="A123" s="197" t="s">
        <v>157</v>
      </c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  <c r="L123" s="193"/>
      <c r="M123" s="194"/>
    </row>
    <row r="124" spans="1:14" s="195" customFormat="1" x14ac:dyDescent="0.2">
      <c r="A124" s="197" t="s">
        <v>156</v>
      </c>
      <c r="B124" s="197" t="s">
        <v>158</v>
      </c>
      <c r="C124" s="197"/>
      <c r="D124" s="197"/>
      <c r="E124" s="197"/>
      <c r="F124" s="197"/>
      <c r="G124" s="197"/>
      <c r="H124" s="197"/>
      <c r="I124" s="197"/>
      <c r="J124" s="197"/>
      <c r="K124" s="197"/>
      <c r="L124" s="193"/>
      <c r="M124" s="194"/>
    </row>
    <row r="125" spans="1:14" s="195" customFormat="1" x14ac:dyDescent="0.2">
      <c r="A125" s="218" t="s">
        <v>30</v>
      </c>
      <c r="B125" s="219"/>
      <c r="C125" s="219"/>
      <c r="D125" s="219"/>
      <c r="E125" s="219"/>
      <c r="F125" s="219"/>
      <c r="G125" s="219"/>
      <c r="H125" s="219"/>
      <c r="I125" s="219"/>
      <c r="J125" s="219"/>
      <c r="K125" s="220"/>
      <c r="L125" s="193"/>
      <c r="M125" s="194"/>
    </row>
    <row r="126" spans="1:14" s="195" customFormat="1" x14ac:dyDescent="0.2">
      <c r="A126" s="218"/>
      <c r="B126" s="219"/>
      <c r="C126" s="256"/>
      <c r="D126" s="199"/>
      <c r="E126" s="199" t="s">
        <v>54</v>
      </c>
      <c r="F126" s="199" t="s">
        <v>134</v>
      </c>
      <c r="G126" s="199" t="s">
        <v>304</v>
      </c>
      <c r="H126" s="199" t="s">
        <v>306</v>
      </c>
      <c r="I126" s="199" t="s">
        <v>311</v>
      </c>
      <c r="J126" s="199" t="s">
        <v>312</v>
      </c>
      <c r="K126" s="257" t="s">
        <v>1</v>
      </c>
      <c r="L126" s="193"/>
      <c r="M126" s="194"/>
    </row>
    <row r="127" spans="1:14" s="195" customFormat="1" ht="15" x14ac:dyDescent="0.25">
      <c r="A127" s="229" t="s">
        <v>155</v>
      </c>
      <c r="B127" s="229"/>
      <c r="C127" s="197"/>
      <c r="D127" s="229"/>
      <c r="E127" s="208">
        <v>50</v>
      </c>
      <c r="F127" s="208">
        <f>+E127+E127*0.05</f>
        <v>52.5</v>
      </c>
      <c r="G127" s="209">
        <v>94.01</v>
      </c>
      <c r="H127" s="209">
        <f>G127*1.052</f>
        <v>98.898520000000005</v>
      </c>
      <c r="I127" s="209">
        <f>H127*1.045</f>
        <v>103.3489534</v>
      </c>
      <c r="J127" s="209">
        <f>I127*1.039</f>
        <v>107.37956258259999</v>
      </c>
      <c r="K127" s="210">
        <v>3.9</v>
      </c>
      <c r="L127" s="193"/>
      <c r="M127" s="194"/>
      <c r="N127" s="211"/>
    </row>
    <row r="128" spans="1:14" s="195" customFormat="1" ht="15" x14ac:dyDescent="0.25">
      <c r="A128" s="229" t="s">
        <v>31</v>
      </c>
      <c r="B128" s="229"/>
      <c r="C128" s="197"/>
      <c r="D128" s="229"/>
      <c r="E128" s="208">
        <v>20</v>
      </c>
      <c r="F128" s="208">
        <f>+E128+E128*0.05</f>
        <v>21</v>
      </c>
      <c r="G128" s="209">
        <v>37.869999999999997</v>
      </c>
      <c r="H128" s="209">
        <f>G128*1.052</f>
        <v>39.839239999999997</v>
      </c>
      <c r="I128" s="209">
        <f>H128*1.045</f>
        <v>41.632005799999995</v>
      </c>
      <c r="J128" s="209">
        <f>I128*1.039</f>
        <v>43.255654026199991</v>
      </c>
      <c r="K128" s="210">
        <v>3.9</v>
      </c>
      <c r="L128" s="193"/>
      <c r="M128" s="194"/>
      <c r="N128" s="211"/>
    </row>
    <row r="129" spans="1:14" s="195" customFormat="1" ht="15" x14ac:dyDescent="0.25">
      <c r="A129" s="229" t="s">
        <v>32</v>
      </c>
      <c r="B129" s="229"/>
      <c r="C129" s="197"/>
      <c r="D129" s="229"/>
      <c r="E129" s="208">
        <v>20</v>
      </c>
      <c r="F129" s="208">
        <f>+E129+E129*0.05</f>
        <v>21</v>
      </c>
      <c r="G129" s="209">
        <v>37.869999999999997</v>
      </c>
      <c r="H129" s="209">
        <f>G129*1.052</f>
        <v>39.839239999999997</v>
      </c>
      <c r="I129" s="209">
        <f>H129*1.045</f>
        <v>41.632005799999995</v>
      </c>
      <c r="J129" s="209">
        <f>I129*1.039</f>
        <v>43.255654026199991</v>
      </c>
      <c r="K129" s="210">
        <v>3.9</v>
      </c>
      <c r="L129" s="193"/>
      <c r="M129" s="194"/>
      <c r="N129" s="211"/>
    </row>
    <row r="130" spans="1:14" s="195" customFormat="1" x14ac:dyDescent="0.2">
      <c r="A130" s="217"/>
      <c r="B130" s="217"/>
      <c r="C130" s="197"/>
      <c r="D130" s="217"/>
      <c r="E130" s="244"/>
      <c r="F130" s="244"/>
      <c r="G130" s="244"/>
      <c r="H130" s="244"/>
      <c r="I130" s="244"/>
      <c r="J130" s="244"/>
      <c r="K130" s="236"/>
      <c r="L130" s="193"/>
      <c r="M130" s="194"/>
      <c r="N130" s="211"/>
    </row>
    <row r="131" spans="1:14" s="195" customFormat="1" x14ac:dyDescent="0.2">
      <c r="A131" s="218" t="s">
        <v>276</v>
      </c>
      <c r="B131" s="219"/>
      <c r="C131" s="219"/>
      <c r="D131" s="219"/>
      <c r="E131" s="219"/>
      <c r="F131" s="219"/>
      <c r="G131" s="219"/>
      <c r="H131" s="219"/>
      <c r="I131" s="219"/>
      <c r="J131" s="219"/>
      <c r="K131" s="220"/>
      <c r="L131" s="193"/>
      <c r="M131" s="194"/>
      <c r="N131" s="211"/>
    </row>
    <row r="132" spans="1:14" s="195" customFormat="1" x14ac:dyDescent="0.2">
      <c r="A132" s="217"/>
      <c r="B132" s="217"/>
      <c r="C132" s="197"/>
      <c r="D132" s="199"/>
      <c r="E132" s="199" t="s">
        <v>54</v>
      </c>
      <c r="F132" s="199" t="s">
        <v>134</v>
      </c>
      <c r="G132" s="199" t="s">
        <v>304</v>
      </c>
      <c r="H132" s="199" t="s">
        <v>306</v>
      </c>
      <c r="I132" s="199" t="s">
        <v>311</v>
      </c>
      <c r="J132" s="199" t="s">
        <v>312</v>
      </c>
      <c r="K132" s="257" t="s">
        <v>1</v>
      </c>
      <c r="L132" s="193"/>
      <c r="M132" s="194"/>
      <c r="N132" s="211"/>
    </row>
    <row r="133" spans="1:14" s="195" customFormat="1" ht="15" x14ac:dyDescent="0.25">
      <c r="A133" s="214" t="s">
        <v>273</v>
      </c>
      <c r="B133" s="215"/>
      <c r="C133" s="197"/>
      <c r="D133" s="229"/>
      <c r="E133" s="208">
        <v>40</v>
      </c>
      <c r="F133" s="208">
        <f t="shared" ref="F133:F139" si="7">+E133+E133*0.05</f>
        <v>42</v>
      </c>
      <c r="G133" s="209">
        <v>214.39</v>
      </c>
      <c r="H133" s="209">
        <f>G133*1.052</f>
        <v>225.53827999999999</v>
      </c>
      <c r="I133" s="209">
        <f>H133*1.045</f>
        <v>235.68750259999996</v>
      </c>
      <c r="J133" s="209">
        <f t="shared" ref="J133:J140" si="8">I133*1.039</f>
        <v>244.87931520139995</v>
      </c>
      <c r="K133" s="210">
        <v>3.9</v>
      </c>
      <c r="L133" s="193"/>
      <c r="M133" s="194"/>
      <c r="N133" s="211"/>
    </row>
    <row r="134" spans="1:14" s="195" customFormat="1" ht="15" x14ac:dyDescent="0.25">
      <c r="A134" s="214" t="s">
        <v>274</v>
      </c>
      <c r="B134" s="215"/>
      <c r="C134" s="197"/>
      <c r="D134" s="229"/>
      <c r="E134" s="208"/>
      <c r="F134" s="208"/>
      <c r="G134" s="209">
        <v>142.91999999999999</v>
      </c>
      <c r="H134" s="209">
        <f t="shared" ref="H134:H140" si="9">G134*1.052</f>
        <v>150.35183999999998</v>
      </c>
      <c r="I134" s="209">
        <f t="shared" ref="I134:I140" si="10">H134*1.045</f>
        <v>157.11767279999998</v>
      </c>
      <c r="J134" s="209">
        <f t="shared" si="8"/>
        <v>163.24526203919996</v>
      </c>
      <c r="K134" s="210">
        <v>3.9</v>
      </c>
      <c r="L134" s="193"/>
      <c r="M134" s="194"/>
      <c r="N134" s="211"/>
    </row>
    <row r="135" spans="1:14" s="195" customFormat="1" ht="15" x14ac:dyDescent="0.25">
      <c r="A135" s="214" t="s">
        <v>85</v>
      </c>
      <c r="B135" s="215"/>
      <c r="C135" s="197"/>
      <c r="D135" s="229"/>
      <c r="E135" s="208">
        <v>75</v>
      </c>
      <c r="F135" s="208">
        <f t="shared" si="7"/>
        <v>78.75</v>
      </c>
      <c r="G135" s="209">
        <v>133.05000000000001</v>
      </c>
      <c r="H135" s="209">
        <f t="shared" si="9"/>
        <v>139.96860000000001</v>
      </c>
      <c r="I135" s="209">
        <f t="shared" si="10"/>
        <v>146.26718700000001</v>
      </c>
      <c r="J135" s="209">
        <f t="shared" si="8"/>
        <v>151.97160729300001</v>
      </c>
      <c r="K135" s="210">
        <v>3.9</v>
      </c>
      <c r="L135" s="193"/>
      <c r="M135" s="194"/>
      <c r="N135" s="211"/>
    </row>
    <row r="136" spans="1:14" s="195" customFormat="1" ht="15" x14ac:dyDescent="0.25">
      <c r="A136" s="214" t="s">
        <v>86</v>
      </c>
      <c r="B136" s="215"/>
      <c r="C136" s="197"/>
      <c r="D136" s="229"/>
      <c r="E136" s="208">
        <v>200</v>
      </c>
      <c r="F136" s="208">
        <f t="shared" si="7"/>
        <v>210</v>
      </c>
      <c r="G136" s="209">
        <v>354.79</v>
      </c>
      <c r="H136" s="209">
        <f t="shared" si="9"/>
        <v>373.23908000000006</v>
      </c>
      <c r="I136" s="209">
        <f t="shared" si="10"/>
        <v>390.03483860000006</v>
      </c>
      <c r="J136" s="209">
        <f t="shared" si="8"/>
        <v>405.24619730540002</v>
      </c>
      <c r="K136" s="210">
        <v>3.9</v>
      </c>
      <c r="L136" s="193"/>
      <c r="M136" s="194"/>
      <c r="N136" s="211"/>
    </row>
    <row r="137" spans="1:14" s="195" customFormat="1" ht="15" x14ac:dyDescent="0.25">
      <c r="A137" s="214" t="s">
        <v>90</v>
      </c>
      <c r="B137" s="215"/>
      <c r="C137" s="197"/>
      <c r="D137" s="229"/>
      <c r="E137" s="208">
        <v>375</v>
      </c>
      <c r="F137" s="208">
        <f t="shared" si="7"/>
        <v>393.75</v>
      </c>
      <c r="G137" s="209">
        <v>665.23</v>
      </c>
      <c r="H137" s="209">
        <f t="shared" si="9"/>
        <v>699.8219600000001</v>
      </c>
      <c r="I137" s="209">
        <f t="shared" si="10"/>
        <v>731.31394820000003</v>
      </c>
      <c r="J137" s="209">
        <f t="shared" si="8"/>
        <v>759.83519217979995</v>
      </c>
      <c r="K137" s="210">
        <v>3.9</v>
      </c>
      <c r="L137" s="193"/>
      <c r="M137" s="194"/>
      <c r="N137" s="211"/>
    </row>
    <row r="138" spans="1:14" s="195" customFormat="1" ht="15" x14ac:dyDescent="0.25">
      <c r="A138" s="214" t="s">
        <v>87</v>
      </c>
      <c r="B138" s="215"/>
      <c r="C138" s="197"/>
      <c r="D138" s="229"/>
      <c r="E138" s="208">
        <v>350</v>
      </c>
      <c r="F138" s="208">
        <f t="shared" si="7"/>
        <v>367.5</v>
      </c>
      <c r="G138" s="209">
        <v>620.88</v>
      </c>
      <c r="H138" s="209">
        <f t="shared" si="9"/>
        <v>653.16575999999998</v>
      </c>
      <c r="I138" s="209">
        <f t="shared" si="10"/>
        <v>682.55821919999994</v>
      </c>
      <c r="J138" s="209">
        <f t="shared" si="8"/>
        <v>709.17798974879986</v>
      </c>
      <c r="K138" s="210">
        <v>3.9</v>
      </c>
      <c r="L138" s="193"/>
      <c r="M138" s="194"/>
      <c r="N138" s="211"/>
    </row>
    <row r="139" spans="1:14" s="195" customFormat="1" ht="15" x14ac:dyDescent="0.25">
      <c r="A139" s="214" t="s">
        <v>88</v>
      </c>
      <c r="B139" s="215"/>
      <c r="C139" s="197"/>
      <c r="D139" s="229"/>
      <c r="E139" s="208">
        <v>200</v>
      </c>
      <c r="F139" s="208">
        <f t="shared" si="7"/>
        <v>210</v>
      </c>
      <c r="G139" s="209">
        <v>354.79</v>
      </c>
      <c r="H139" s="209">
        <f t="shared" si="9"/>
        <v>373.23908000000006</v>
      </c>
      <c r="I139" s="209">
        <f t="shared" si="10"/>
        <v>390.03483860000006</v>
      </c>
      <c r="J139" s="209">
        <f t="shared" si="8"/>
        <v>405.24619730540002</v>
      </c>
      <c r="K139" s="210">
        <v>3.9</v>
      </c>
      <c r="L139" s="193"/>
      <c r="M139" s="194"/>
      <c r="N139" s="211"/>
    </row>
    <row r="140" spans="1:14" s="195" customFormat="1" ht="15" x14ac:dyDescent="0.25">
      <c r="A140" s="214" t="s">
        <v>89</v>
      </c>
      <c r="B140" s="215"/>
      <c r="C140" s="197"/>
      <c r="D140" s="229"/>
      <c r="E140" s="208">
        <v>25</v>
      </c>
      <c r="F140" s="208">
        <v>50</v>
      </c>
      <c r="G140" s="209">
        <v>84.47</v>
      </c>
      <c r="H140" s="209">
        <f t="shared" si="9"/>
        <v>88.862440000000007</v>
      </c>
      <c r="I140" s="209">
        <f t="shared" si="10"/>
        <v>92.861249799999996</v>
      </c>
      <c r="J140" s="209">
        <f t="shared" si="8"/>
        <v>96.482838542199985</v>
      </c>
      <c r="K140" s="210">
        <v>3.9</v>
      </c>
      <c r="L140" s="193"/>
      <c r="M140" s="194"/>
      <c r="N140" s="211"/>
    </row>
    <row r="141" spans="1:14" s="195" customFormat="1" hidden="1" x14ac:dyDescent="0.2">
      <c r="A141" s="214" t="s">
        <v>277</v>
      </c>
      <c r="B141" s="215"/>
      <c r="C141" s="197"/>
      <c r="D141" s="217"/>
      <c r="E141" s="236"/>
      <c r="F141" s="244"/>
      <c r="G141" s="208"/>
      <c r="H141" s="208"/>
      <c r="I141" s="208"/>
      <c r="J141" s="208"/>
      <c r="K141" s="210">
        <v>3.9</v>
      </c>
      <c r="L141" s="193"/>
      <c r="M141" s="194"/>
      <c r="N141" s="211"/>
    </row>
    <row r="142" spans="1:14" s="195" customFormat="1" x14ac:dyDescent="0.2">
      <c r="A142" s="197"/>
      <c r="B142" s="197"/>
      <c r="C142" s="197"/>
      <c r="D142" s="197"/>
      <c r="E142" s="197"/>
      <c r="F142" s="197"/>
      <c r="G142" s="197"/>
      <c r="H142" s="197"/>
      <c r="I142" s="197"/>
      <c r="J142" s="197"/>
      <c r="K142" s="197"/>
      <c r="L142" s="193"/>
      <c r="M142" s="194"/>
      <c r="N142" s="211"/>
    </row>
    <row r="143" spans="1:14" s="195" customFormat="1" x14ac:dyDescent="0.2">
      <c r="A143" s="218" t="s">
        <v>33</v>
      </c>
      <c r="B143" s="219"/>
      <c r="C143" s="219"/>
      <c r="D143" s="219"/>
      <c r="E143" s="219"/>
      <c r="F143" s="219"/>
      <c r="G143" s="219"/>
      <c r="H143" s="219"/>
      <c r="I143" s="219"/>
      <c r="J143" s="219"/>
      <c r="K143" s="238"/>
      <c r="L143" s="193"/>
      <c r="M143" s="194"/>
      <c r="N143" s="211"/>
    </row>
    <row r="144" spans="1:14" s="195" customFormat="1" x14ac:dyDescent="0.2">
      <c r="A144" s="218"/>
      <c r="B144" s="238"/>
      <c r="C144" s="256"/>
      <c r="D144" s="199"/>
      <c r="E144" s="199" t="s">
        <v>54</v>
      </c>
      <c r="F144" s="199" t="s">
        <v>134</v>
      </c>
      <c r="G144" s="258" t="s">
        <v>304</v>
      </c>
      <c r="H144" s="258" t="s">
        <v>306</v>
      </c>
      <c r="I144" s="258" t="s">
        <v>311</v>
      </c>
      <c r="J144" s="258" t="s">
        <v>312</v>
      </c>
      <c r="K144" s="257" t="s">
        <v>1</v>
      </c>
      <c r="L144" s="193"/>
      <c r="M144" s="194"/>
      <c r="N144" s="211"/>
    </row>
    <row r="145" spans="1:14" s="195" customFormat="1" x14ac:dyDescent="0.2">
      <c r="A145" s="218"/>
      <c r="B145" s="238"/>
      <c r="C145" s="256"/>
      <c r="D145" s="199"/>
      <c r="E145" s="199"/>
      <c r="F145" s="199"/>
      <c r="G145" s="259" t="s">
        <v>0</v>
      </c>
      <c r="H145" s="259" t="s">
        <v>0</v>
      </c>
      <c r="I145" s="259" t="s">
        <v>0</v>
      </c>
      <c r="J145" s="259" t="s">
        <v>0</v>
      </c>
      <c r="K145" s="257"/>
      <c r="L145" s="193"/>
      <c r="M145" s="194"/>
      <c r="N145" s="211"/>
    </row>
    <row r="146" spans="1:14" s="195" customFormat="1" x14ac:dyDescent="0.2">
      <c r="A146" s="260" t="s">
        <v>34</v>
      </c>
      <c r="B146" s="229"/>
      <c r="C146" s="197"/>
      <c r="D146" s="233"/>
      <c r="E146" s="261"/>
      <c r="F146" s="208"/>
      <c r="G146" s="208"/>
      <c r="H146" s="208"/>
      <c r="I146" s="208"/>
      <c r="J146" s="208"/>
      <c r="K146" s="230"/>
      <c r="L146" s="193"/>
      <c r="M146" s="194"/>
      <c r="N146" s="211"/>
    </row>
    <row r="147" spans="1:14" s="195" customFormat="1" ht="15" x14ac:dyDescent="0.25">
      <c r="A147" s="214" t="s">
        <v>35</v>
      </c>
      <c r="B147" s="229"/>
      <c r="C147" s="197"/>
      <c r="D147" s="229"/>
      <c r="E147" s="208">
        <v>50</v>
      </c>
      <c r="F147" s="208">
        <f>+E147+E147*0.05</f>
        <v>52.5</v>
      </c>
      <c r="G147" s="209">
        <v>88.7</v>
      </c>
      <c r="H147" s="209">
        <f>G147*1.052</f>
        <v>93.312400000000011</v>
      </c>
      <c r="I147" s="209">
        <f>H147*1.045</f>
        <v>97.511458000000005</v>
      </c>
      <c r="J147" s="209">
        <f t="shared" ref="J147:J154" si="11">I147*1.039</f>
        <v>101.314404862</v>
      </c>
      <c r="K147" s="210">
        <v>3.9</v>
      </c>
      <c r="L147" s="193"/>
      <c r="M147" s="194"/>
      <c r="N147" s="211"/>
    </row>
    <row r="148" spans="1:14" s="195" customFormat="1" ht="15" x14ac:dyDescent="0.25">
      <c r="A148" s="214" t="s">
        <v>36</v>
      </c>
      <c r="B148" s="229"/>
      <c r="C148" s="197"/>
      <c r="D148" s="229"/>
      <c r="E148" s="208">
        <v>50</v>
      </c>
      <c r="F148" s="208">
        <f>+E148+E148*0.05</f>
        <v>52.5</v>
      </c>
      <c r="G148" s="209">
        <v>88.7</v>
      </c>
      <c r="H148" s="209">
        <f t="shared" ref="H148:H154" si="12">G148*1.052</f>
        <v>93.312400000000011</v>
      </c>
      <c r="I148" s="209">
        <f t="shared" ref="I148:I154" si="13">H148*1.045</f>
        <v>97.511458000000005</v>
      </c>
      <c r="J148" s="209">
        <f t="shared" si="11"/>
        <v>101.314404862</v>
      </c>
      <c r="K148" s="210">
        <v>3.9</v>
      </c>
      <c r="L148" s="193"/>
      <c r="M148" s="194"/>
      <c r="N148" s="211"/>
    </row>
    <row r="149" spans="1:14" s="195" customFormat="1" ht="15" x14ac:dyDescent="0.25">
      <c r="A149" s="214" t="s">
        <v>37</v>
      </c>
      <c r="B149" s="229"/>
      <c r="C149" s="197"/>
      <c r="D149" s="229"/>
      <c r="E149" s="208">
        <v>50</v>
      </c>
      <c r="F149" s="208">
        <f>+E149+E149*0.05</f>
        <v>52.5</v>
      </c>
      <c r="G149" s="209">
        <v>88.7</v>
      </c>
      <c r="H149" s="209">
        <f t="shared" si="12"/>
        <v>93.312400000000011</v>
      </c>
      <c r="I149" s="209">
        <f t="shared" si="13"/>
        <v>97.511458000000005</v>
      </c>
      <c r="J149" s="209">
        <f t="shared" si="11"/>
        <v>101.314404862</v>
      </c>
      <c r="K149" s="210">
        <v>3.9</v>
      </c>
      <c r="L149" s="193"/>
      <c r="M149" s="194"/>
      <c r="N149" s="211"/>
    </row>
    <row r="150" spans="1:14" s="195" customFormat="1" ht="15" x14ac:dyDescent="0.25">
      <c r="A150" s="262" t="s">
        <v>82</v>
      </c>
      <c r="B150" s="229"/>
      <c r="C150" s="197"/>
      <c r="D150" s="251"/>
      <c r="E150" s="263">
        <v>200</v>
      </c>
      <c r="F150" s="263">
        <f>+E150+E150*0.05</f>
        <v>210</v>
      </c>
      <c r="G150" s="209">
        <v>354.71</v>
      </c>
      <c r="H150" s="209">
        <f t="shared" si="12"/>
        <v>373.15492</v>
      </c>
      <c r="I150" s="209">
        <f t="shared" si="13"/>
        <v>389.94689139999997</v>
      </c>
      <c r="J150" s="209">
        <f t="shared" si="11"/>
        <v>405.15482016459993</v>
      </c>
      <c r="K150" s="210">
        <v>3.9</v>
      </c>
      <c r="L150" s="193"/>
      <c r="M150" s="194"/>
      <c r="N150" s="211"/>
    </row>
    <row r="151" spans="1:14" s="195" customFormat="1" ht="15" x14ac:dyDescent="0.25">
      <c r="A151" s="262" t="s">
        <v>305</v>
      </c>
      <c r="B151" s="229"/>
      <c r="C151" s="197"/>
      <c r="D151" s="264"/>
      <c r="E151" s="265"/>
      <c r="F151" s="265"/>
      <c r="G151" s="266">
        <v>500</v>
      </c>
      <c r="H151" s="209">
        <f t="shared" si="12"/>
        <v>526</v>
      </c>
      <c r="I151" s="209">
        <f t="shared" si="13"/>
        <v>549.66999999999996</v>
      </c>
      <c r="J151" s="209">
        <f t="shared" si="11"/>
        <v>571.10712999999987</v>
      </c>
      <c r="K151" s="210">
        <v>3.9</v>
      </c>
      <c r="L151" s="193"/>
      <c r="M151" s="194"/>
      <c r="N151" s="211"/>
    </row>
    <row r="152" spans="1:14" s="195" customFormat="1" ht="15" x14ac:dyDescent="0.25">
      <c r="A152" s="214" t="s">
        <v>260</v>
      </c>
      <c r="B152" s="229"/>
      <c r="C152" s="233"/>
      <c r="D152" s="233"/>
      <c r="E152" s="267"/>
      <c r="F152" s="267"/>
      <c r="G152" s="266">
        <v>41.69</v>
      </c>
      <c r="H152" s="209">
        <f t="shared" si="12"/>
        <v>43.857880000000002</v>
      </c>
      <c r="I152" s="209">
        <f t="shared" si="13"/>
        <v>45.831484599999996</v>
      </c>
      <c r="J152" s="209">
        <f t="shared" si="11"/>
        <v>47.61891249939999</v>
      </c>
      <c r="K152" s="210">
        <v>3.9</v>
      </c>
      <c r="L152" s="193"/>
      <c r="M152" s="194"/>
      <c r="N152" s="211"/>
    </row>
    <row r="153" spans="1:14" s="195" customFormat="1" ht="15" x14ac:dyDescent="0.25">
      <c r="A153" s="217" t="s">
        <v>271</v>
      </c>
      <c r="B153" s="229"/>
      <c r="C153" s="197"/>
      <c r="D153" s="217"/>
      <c r="E153" s="244"/>
      <c r="F153" s="244"/>
      <c r="G153" s="266">
        <v>74</v>
      </c>
      <c r="H153" s="209">
        <f t="shared" si="12"/>
        <v>77.847999999999999</v>
      </c>
      <c r="I153" s="209">
        <f t="shared" si="13"/>
        <v>81.351159999999993</v>
      </c>
      <c r="J153" s="209">
        <f t="shared" si="11"/>
        <v>84.523855239999989</v>
      </c>
      <c r="K153" s="210">
        <v>3.9</v>
      </c>
      <c r="L153" s="193"/>
      <c r="M153" s="194"/>
      <c r="N153" s="211"/>
    </row>
    <row r="154" spans="1:14" s="195" customFormat="1" ht="15" x14ac:dyDescent="0.25">
      <c r="A154" s="175" t="s">
        <v>290</v>
      </c>
      <c r="B154" s="171"/>
      <c r="C154" s="187"/>
      <c r="D154" s="187"/>
      <c r="E154" s="187"/>
      <c r="F154" s="187"/>
      <c r="G154" s="268">
        <v>21.2</v>
      </c>
      <c r="H154" s="209">
        <f t="shared" si="12"/>
        <v>22.302399999999999</v>
      </c>
      <c r="I154" s="209">
        <f t="shared" si="13"/>
        <v>23.306007999999999</v>
      </c>
      <c r="J154" s="209">
        <f t="shared" si="11"/>
        <v>24.214942311999998</v>
      </c>
      <c r="K154" s="210">
        <v>3.9</v>
      </c>
      <c r="L154" s="193"/>
      <c r="M154" s="194"/>
      <c r="N154" s="211"/>
    </row>
    <row r="155" spans="1:14" s="195" customFormat="1" ht="15" x14ac:dyDescent="0.25">
      <c r="A155" s="217"/>
      <c r="B155" s="269"/>
      <c r="C155" s="197"/>
      <c r="D155" s="217"/>
      <c r="E155" s="244"/>
      <c r="F155" s="244"/>
      <c r="G155" s="268"/>
      <c r="H155" s="268"/>
      <c r="I155" s="268"/>
      <c r="J155" s="268"/>
      <c r="K155" s="270"/>
      <c r="L155" s="193"/>
      <c r="M155" s="194"/>
      <c r="N155" s="211"/>
    </row>
    <row r="156" spans="1:14" s="195" customFormat="1" x14ac:dyDescent="0.2">
      <c r="A156" s="202" t="s">
        <v>259</v>
      </c>
      <c r="B156" s="271"/>
      <c r="C156" s="272"/>
      <c r="D156" s="272"/>
      <c r="E156" s="272"/>
      <c r="F156" s="272"/>
      <c r="G156" s="272"/>
      <c r="H156" s="272"/>
      <c r="I156" s="272"/>
      <c r="J156" s="272"/>
      <c r="K156" s="273"/>
      <c r="L156" s="193"/>
      <c r="M156" s="194"/>
      <c r="N156" s="211"/>
    </row>
    <row r="157" spans="1:14" s="195" customFormat="1" x14ac:dyDescent="0.2">
      <c r="A157" s="274" t="s">
        <v>264</v>
      </c>
      <c r="B157" s="238"/>
      <c r="C157" s="220"/>
      <c r="D157" s="238"/>
      <c r="E157" s="238"/>
      <c r="F157" s="238"/>
      <c r="G157" s="238" t="s">
        <v>304</v>
      </c>
      <c r="H157" s="238" t="s">
        <v>306</v>
      </c>
      <c r="I157" s="238" t="s">
        <v>311</v>
      </c>
      <c r="J157" s="238" t="s">
        <v>312</v>
      </c>
      <c r="K157" s="257" t="s">
        <v>1</v>
      </c>
      <c r="L157" s="193"/>
      <c r="M157" s="194"/>
      <c r="N157" s="211"/>
    </row>
    <row r="158" spans="1:14" s="195" customFormat="1" x14ac:dyDescent="0.2">
      <c r="A158" s="274"/>
      <c r="B158" s="238"/>
      <c r="C158" s="220"/>
      <c r="D158" s="238"/>
      <c r="E158" s="238"/>
      <c r="F158" s="238"/>
      <c r="G158" s="275" t="s">
        <v>0</v>
      </c>
      <c r="H158" s="275" t="s">
        <v>0</v>
      </c>
      <c r="I158" s="275" t="s">
        <v>0</v>
      </c>
      <c r="J158" s="275" t="s">
        <v>0</v>
      </c>
      <c r="K158" s="257"/>
      <c r="L158" s="193"/>
      <c r="M158" s="194"/>
      <c r="N158" s="211"/>
    </row>
    <row r="159" spans="1:14" s="195" customFormat="1" x14ac:dyDescent="0.2">
      <c r="A159" s="229" t="s">
        <v>263</v>
      </c>
      <c r="B159" s="238"/>
      <c r="C159" s="220"/>
      <c r="D159" s="238"/>
      <c r="E159" s="238"/>
      <c r="F159" s="238"/>
      <c r="G159" s="276">
        <v>1.35</v>
      </c>
      <c r="H159" s="276">
        <f>G159*1.052</f>
        <v>1.4202000000000001</v>
      </c>
      <c r="I159" s="276">
        <f>H159*1.045</f>
        <v>1.4841090000000001</v>
      </c>
      <c r="J159" s="276">
        <f>I159*1.039</f>
        <v>1.5419892509999999</v>
      </c>
      <c r="K159" s="210">
        <v>3.9</v>
      </c>
      <c r="L159" s="193"/>
      <c r="M159" s="194"/>
      <c r="N159" s="211"/>
    </row>
    <row r="160" spans="1:14" s="195" customFormat="1" x14ac:dyDescent="0.2">
      <c r="A160" s="229" t="s">
        <v>262</v>
      </c>
      <c r="B160" s="238"/>
      <c r="C160" s="220"/>
      <c r="D160" s="238"/>
      <c r="E160" s="238"/>
      <c r="F160" s="238"/>
      <c r="G160" s="276">
        <v>0.78</v>
      </c>
      <c r="H160" s="276">
        <f>G160*1.052</f>
        <v>0.82056000000000007</v>
      </c>
      <c r="I160" s="276">
        <f>H160*1.045</f>
        <v>0.85748520000000006</v>
      </c>
      <c r="J160" s="276">
        <f>I160*1.039</f>
        <v>0.89092712279999997</v>
      </c>
      <c r="K160" s="210">
        <v>3.9</v>
      </c>
      <c r="L160" s="193"/>
      <c r="M160" s="194"/>
      <c r="N160" s="211"/>
    </row>
    <row r="161" spans="1:14" s="195" customFormat="1" x14ac:dyDescent="0.2">
      <c r="A161" s="229" t="s">
        <v>266</v>
      </c>
      <c r="B161" s="238"/>
      <c r="C161" s="220"/>
      <c r="D161" s="238"/>
      <c r="E161" s="238"/>
      <c r="F161" s="238"/>
      <c r="G161" s="276">
        <v>2.4700000000000002</v>
      </c>
      <c r="H161" s="276">
        <f>G161*1.052</f>
        <v>2.5984400000000005</v>
      </c>
      <c r="I161" s="276">
        <f>H161*1.045</f>
        <v>2.7153698000000004</v>
      </c>
      <c r="J161" s="276">
        <f>I161*1.039</f>
        <v>2.8212692222000002</v>
      </c>
      <c r="K161" s="210">
        <v>3.9</v>
      </c>
      <c r="L161" s="193"/>
      <c r="M161" s="194"/>
      <c r="N161" s="211"/>
    </row>
    <row r="162" spans="1:14" s="195" customFormat="1" x14ac:dyDescent="0.2">
      <c r="A162" s="229" t="s">
        <v>265</v>
      </c>
      <c r="B162" s="238"/>
      <c r="C162" s="220"/>
      <c r="D162" s="238"/>
      <c r="E162" s="238"/>
      <c r="F162" s="238"/>
      <c r="G162" s="276">
        <v>1.35</v>
      </c>
      <c r="H162" s="276">
        <f>G162*1.052</f>
        <v>1.4202000000000001</v>
      </c>
      <c r="I162" s="276">
        <f>H162*1.045</f>
        <v>1.4841090000000001</v>
      </c>
      <c r="J162" s="276">
        <f>I162*1.039</f>
        <v>1.5419892509999999</v>
      </c>
      <c r="K162" s="210">
        <v>3.9</v>
      </c>
      <c r="L162" s="193"/>
      <c r="M162" s="194"/>
      <c r="N162" s="211"/>
    </row>
    <row r="163" spans="1:14" s="195" customFormat="1" x14ac:dyDescent="0.2">
      <c r="A163" s="202" t="s">
        <v>261</v>
      </c>
      <c r="B163" s="256"/>
      <c r="C163" s="256"/>
      <c r="D163" s="256"/>
      <c r="E163" s="256"/>
      <c r="F163" s="256"/>
      <c r="G163" s="256"/>
      <c r="H163" s="256"/>
      <c r="I163" s="256"/>
      <c r="J163" s="256"/>
      <c r="K163" s="256"/>
      <c r="L163" s="193"/>
      <c r="M163" s="194"/>
      <c r="N163" s="211"/>
    </row>
    <row r="164" spans="1:14" s="195" customFormat="1" x14ac:dyDescent="0.2">
      <c r="A164" s="274" t="s">
        <v>267</v>
      </c>
      <c r="B164" s="238"/>
      <c r="C164" s="238"/>
      <c r="D164" s="238"/>
      <c r="E164" s="238"/>
      <c r="F164" s="238"/>
      <c r="G164" s="276">
        <v>2.4700000000000002</v>
      </c>
      <c r="H164" s="276">
        <f>G164*1.052</f>
        <v>2.5984400000000005</v>
      </c>
      <c r="I164" s="276">
        <f>H164*1.045</f>
        <v>2.7153698000000004</v>
      </c>
      <c r="J164" s="276">
        <f>I164*1.039</f>
        <v>2.8212692222000002</v>
      </c>
      <c r="K164" s="210">
        <v>3.9</v>
      </c>
      <c r="L164" s="193"/>
      <c r="M164" s="194"/>
      <c r="N164" s="211"/>
    </row>
    <row r="165" spans="1:14" s="195" customFormat="1" x14ac:dyDescent="0.2">
      <c r="A165" s="202" t="s">
        <v>268</v>
      </c>
      <c r="B165" s="256"/>
      <c r="C165" s="256"/>
      <c r="D165" s="256"/>
      <c r="E165" s="256"/>
      <c r="F165" s="256"/>
      <c r="G165" s="256"/>
      <c r="H165" s="256"/>
      <c r="I165" s="256"/>
      <c r="J165" s="256"/>
      <c r="K165" s="256"/>
      <c r="L165" s="193"/>
      <c r="M165" s="194"/>
      <c r="N165" s="211"/>
    </row>
    <row r="166" spans="1:14" s="195" customFormat="1" x14ac:dyDescent="0.2">
      <c r="A166" s="197" t="s">
        <v>269</v>
      </c>
      <c r="B166" s="256"/>
      <c r="C166" s="256"/>
      <c r="D166" s="256"/>
      <c r="E166" s="256"/>
      <c r="F166" s="256"/>
      <c r="G166" s="256"/>
      <c r="H166" s="256"/>
      <c r="I166" s="256"/>
      <c r="J166" s="256"/>
      <c r="K166" s="256"/>
      <c r="L166" s="193"/>
      <c r="M166" s="194"/>
      <c r="N166" s="211"/>
    </row>
    <row r="167" spans="1:14" s="195" customFormat="1" x14ac:dyDescent="0.2">
      <c r="A167" s="274" t="s">
        <v>270</v>
      </c>
      <c r="B167" s="238"/>
      <c r="C167" s="238"/>
      <c r="D167" s="238"/>
      <c r="E167" s="238"/>
      <c r="F167" s="238"/>
      <c r="G167" s="276">
        <v>0.78</v>
      </c>
      <c r="H167" s="276">
        <f>G167*1.052</f>
        <v>0.82056000000000007</v>
      </c>
      <c r="I167" s="276">
        <f>H167*1.045</f>
        <v>0.85748520000000006</v>
      </c>
      <c r="J167" s="276">
        <f>I167*1.039</f>
        <v>0.89092712279999997</v>
      </c>
      <c r="K167" s="210">
        <v>3.9</v>
      </c>
      <c r="L167" s="193"/>
      <c r="M167" s="194"/>
      <c r="N167" s="211"/>
    </row>
    <row r="168" spans="1:14" s="195" customFormat="1" x14ac:dyDescent="0.2">
      <c r="A168" s="202"/>
      <c r="B168" s="256"/>
      <c r="C168" s="256"/>
      <c r="D168" s="256"/>
      <c r="E168" s="256"/>
      <c r="F168" s="256"/>
      <c r="G168" s="256"/>
      <c r="H168" s="256"/>
      <c r="I168" s="256"/>
      <c r="J168" s="256"/>
      <c r="K168" s="256"/>
      <c r="L168" s="193"/>
      <c r="M168" s="194"/>
      <c r="N168" s="211"/>
    </row>
    <row r="169" spans="1:14" s="195" customFormat="1" x14ac:dyDescent="0.2">
      <c r="A169" s="202"/>
      <c r="B169" s="256"/>
      <c r="C169" s="256"/>
      <c r="D169" s="256"/>
      <c r="E169" s="256"/>
      <c r="F169" s="256"/>
      <c r="G169" s="256"/>
      <c r="H169" s="256"/>
      <c r="I169" s="256"/>
      <c r="J169" s="256"/>
      <c r="K169" s="256"/>
      <c r="L169" s="193"/>
      <c r="M169" s="194"/>
      <c r="N169" s="211"/>
    </row>
    <row r="170" spans="1:14" s="195" customFormat="1" x14ac:dyDescent="0.2">
      <c r="A170" s="202"/>
      <c r="B170" s="256"/>
      <c r="C170" s="256"/>
      <c r="D170" s="256"/>
      <c r="E170" s="256"/>
      <c r="F170" s="256"/>
      <c r="G170" s="238" t="s">
        <v>304</v>
      </c>
      <c r="H170" s="238" t="s">
        <v>306</v>
      </c>
      <c r="I170" s="238" t="s">
        <v>311</v>
      </c>
      <c r="J170" s="238" t="s">
        <v>312</v>
      </c>
      <c r="K170" s="238"/>
      <c r="L170" s="193"/>
      <c r="M170" s="194"/>
      <c r="N170" s="211"/>
    </row>
    <row r="171" spans="1:14" s="195" customFormat="1" x14ac:dyDescent="0.2">
      <c r="A171" s="197"/>
      <c r="B171" s="197"/>
      <c r="C171" s="197"/>
      <c r="D171" s="197"/>
      <c r="E171" s="197"/>
      <c r="F171" s="197"/>
      <c r="G171" s="275" t="s">
        <v>0</v>
      </c>
      <c r="H171" s="275" t="s">
        <v>0</v>
      </c>
      <c r="I171" s="275" t="s">
        <v>0</v>
      </c>
      <c r="J171" s="275" t="s">
        <v>0</v>
      </c>
      <c r="K171" s="257" t="s">
        <v>1</v>
      </c>
      <c r="L171" s="193"/>
      <c r="M171" s="194"/>
      <c r="N171" s="211"/>
    </row>
    <row r="172" spans="1:14" s="195" customFormat="1" ht="15" x14ac:dyDescent="0.25">
      <c r="A172" s="202" t="s">
        <v>254</v>
      </c>
      <c r="B172" s="197"/>
      <c r="C172" s="197"/>
      <c r="D172" s="197"/>
      <c r="E172" s="197"/>
      <c r="F172" s="191" t="s">
        <v>160</v>
      </c>
      <c r="G172" s="208">
        <v>1262.48</v>
      </c>
      <c r="H172" s="208">
        <f>G172*1.052</f>
        <v>1328.12896</v>
      </c>
      <c r="I172" s="208">
        <f>H172*1.045</f>
        <v>1387.8947631999999</v>
      </c>
      <c r="J172" s="208">
        <f t="shared" ref="J172:J178" si="14">I172*1.039</f>
        <v>1442.0226589647998</v>
      </c>
      <c r="K172" s="210">
        <v>3.9</v>
      </c>
      <c r="L172" s="193"/>
      <c r="M172" s="194"/>
      <c r="N172" s="211"/>
    </row>
    <row r="173" spans="1:14" s="195" customFormat="1" ht="15" x14ac:dyDescent="0.25">
      <c r="A173" s="176" t="s">
        <v>159</v>
      </c>
      <c r="B173" s="197"/>
      <c r="C173" s="197"/>
      <c r="D173" s="197"/>
      <c r="E173" s="197"/>
      <c r="F173" s="191" t="s">
        <v>162</v>
      </c>
      <c r="G173" s="208">
        <v>2524.9499999999998</v>
      </c>
      <c r="H173" s="208">
        <f t="shared" ref="H173:H178" si="15">G173*1.052</f>
        <v>2656.2473999999997</v>
      </c>
      <c r="I173" s="208">
        <f t="shared" ref="I173:I178" si="16">H173*1.045</f>
        <v>2775.7785329999997</v>
      </c>
      <c r="J173" s="208">
        <f t="shared" si="14"/>
        <v>2884.0338957869994</v>
      </c>
      <c r="K173" s="210">
        <v>3.9</v>
      </c>
      <c r="L173" s="193"/>
      <c r="M173" s="194"/>
      <c r="N173" s="211"/>
    </row>
    <row r="174" spans="1:14" s="195" customFormat="1" ht="15" x14ac:dyDescent="0.25">
      <c r="A174" s="176" t="s">
        <v>161</v>
      </c>
      <c r="B174" s="197"/>
      <c r="C174" s="197"/>
      <c r="D174" s="197"/>
      <c r="E174" s="197"/>
      <c r="F174" s="191" t="s">
        <v>164</v>
      </c>
      <c r="G174" s="208">
        <v>3787.43</v>
      </c>
      <c r="H174" s="208">
        <f t="shared" si="15"/>
        <v>3984.3763600000002</v>
      </c>
      <c r="I174" s="208">
        <f t="shared" si="16"/>
        <v>4163.6732961999996</v>
      </c>
      <c r="J174" s="208">
        <f t="shared" si="14"/>
        <v>4326.056554751799</v>
      </c>
      <c r="K174" s="210">
        <v>3.9</v>
      </c>
      <c r="L174" s="193"/>
      <c r="M174" s="194"/>
      <c r="N174" s="211"/>
    </row>
    <row r="175" spans="1:14" s="195" customFormat="1" ht="15" x14ac:dyDescent="0.25">
      <c r="A175" s="176" t="s">
        <v>163</v>
      </c>
      <c r="B175" s="197"/>
      <c r="C175" s="197"/>
      <c r="D175" s="197"/>
      <c r="E175" s="197"/>
      <c r="F175" s="191" t="s">
        <v>166</v>
      </c>
      <c r="G175" s="208">
        <v>5049.8999999999996</v>
      </c>
      <c r="H175" s="208">
        <f t="shared" si="15"/>
        <v>5312.4947999999995</v>
      </c>
      <c r="I175" s="208">
        <f t="shared" si="16"/>
        <v>5551.5570659999994</v>
      </c>
      <c r="J175" s="208">
        <f t="shared" si="14"/>
        <v>5768.0677915739989</v>
      </c>
      <c r="K175" s="210">
        <v>3.9</v>
      </c>
      <c r="L175" s="193"/>
      <c r="M175" s="194"/>
      <c r="N175" s="211"/>
    </row>
    <row r="176" spans="1:14" s="195" customFormat="1" ht="15" x14ac:dyDescent="0.25">
      <c r="A176" s="176" t="s">
        <v>165</v>
      </c>
      <c r="B176" s="197"/>
      <c r="C176" s="197"/>
      <c r="D176" s="197"/>
      <c r="E176" s="197"/>
      <c r="F176" s="191" t="s">
        <v>168</v>
      </c>
      <c r="G176" s="208">
        <v>6312.39</v>
      </c>
      <c r="H176" s="208">
        <f t="shared" si="15"/>
        <v>6640.6342800000002</v>
      </c>
      <c r="I176" s="208">
        <f t="shared" si="16"/>
        <v>6939.4628225999995</v>
      </c>
      <c r="J176" s="208">
        <f t="shared" si="14"/>
        <v>7210.1018726813991</v>
      </c>
      <c r="K176" s="210">
        <v>3.9</v>
      </c>
      <c r="L176" s="193"/>
      <c r="M176" s="194"/>
      <c r="N176" s="211"/>
    </row>
    <row r="177" spans="1:14" s="195" customFormat="1" ht="15" x14ac:dyDescent="0.25">
      <c r="A177" s="176" t="s">
        <v>167</v>
      </c>
      <c r="B177" s="197"/>
      <c r="C177" s="197"/>
      <c r="D177" s="197"/>
      <c r="E177" s="197"/>
      <c r="F177" s="191" t="s">
        <v>170</v>
      </c>
      <c r="G177" s="208">
        <v>7574.87</v>
      </c>
      <c r="H177" s="208">
        <f t="shared" si="15"/>
        <v>7968.7632400000002</v>
      </c>
      <c r="I177" s="208">
        <f t="shared" si="16"/>
        <v>8327.3575858000004</v>
      </c>
      <c r="J177" s="208">
        <f t="shared" si="14"/>
        <v>8652.1245316461991</v>
      </c>
      <c r="K177" s="210">
        <v>3.9</v>
      </c>
      <c r="L177" s="193"/>
      <c r="M177" s="194"/>
      <c r="N177" s="211"/>
    </row>
    <row r="178" spans="1:14" s="278" customFormat="1" ht="15" x14ac:dyDescent="0.25">
      <c r="A178" s="176" t="s">
        <v>169</v>
      </c>
      <c r="B178" s="197"/>
      <c r="C178" s="197"/>
      <c r="D178" s="191" t="s">
        <v>172</v>
      </c>
      <c r="E178" s="197"/>
      <c r="F178" s="197"/>
      <c r="G178" s="208">
        <v>18937.150000000001</v>
      </c>
      <c r="H178" s="286">
        <f t="shared" si="15"/>
        <v>19921.881800000003</v>
      </c>
      <c r="I178" s="208">
        <f t="shared" si="16"/>
        <v>20818.366481000001</v>
      </c>
      <c r="J178" s="208">
        <f t="shared" si="14"/>
        <v>21630.282773758998</v>
      </c>
      <c r="K178" s="210">
        <v>3.9</v>
      </c>
      <c r="L178" s="193"/>
      <c r="M178" s="194"/>
      <c r="N178" s="277"/>
    </row>
    <row r="179" spans="1:14" s="195" customFormat="1" ht="15" x14ac:dyDescent="0.25">
      <c r="A179" s="176" t="s">
        <v>171</v>
      </c>
      <c r="B179" s="197"/>
      <c r="C179" s="197"/>
      <c r="D179" s="197"/>
      <c r="E179" s="197"/>
      <c r="F179" s="197"/>
      <c r="G179" s="229"/>
      <c r="H179" s="214"/>
      <c r="I179" s="229"/>
      <c r="J179" s="229"/>
      <c r="K179" s="229"/>
      <c r="L179" s="193"/>
      <c r="M179" s="194"/>
      <c r="N179" s="211"/>
    </row>
    <row r="180" spans="1:14" s="195" customFormat="1" ht="15" x14ac:dyDescent="0.25">
      <c r="A180" s="287" t="s">
        <v>314</v>
      </c>
      <c r="B180" s="197"/>
      <c r="C180" s="197"/>
      <c r="D180" s="197"/>
      <c r="E180" s="197"/>
      <c r="F180" s="197"/>
      <c r="G180" s="217"/>
      <c r="H180" s="217"/>
      <c r="I180" s="229"/>
      <c r="J180" s="253">
        <v>16000</v>
      </c>
      <c r="K180" s="229">
        <v>3.9</v>
      </c>
      <c r="L180" s="193"/>
      <c r="M180" s="194"/>
      <c r="N180" s="211"/>
    </row>
    <row r="181" spans="1:14" s="195" customFormat="1" ht="15" x14ac:dyDescent="0.25">
      <c r="A181" s="176" t="s">
        <v>315</v>
      </c>
      <c r="B181" s="197"/>
      <c r="C181" s="197"/>
      <c r="D181" s="197"/>
      <c r="E181" s="197"/>
      <c r="F181" s="197"/>
      <c r="G181" s="217"/>
      <c r="H181" s="217"/>
      <c r="I181" s="229"/>
      <c r="J181" s="253">
        <v>10000</v>
      </c>
      <c r="K181" s="229">
        <v>3.9</v>
      </c>
      <c r="L181" s="193"/>
      <c r="M181" s="194"/>
      <c r="N181" s="211"/>
    </row>
    <row r="182" spans="1:14" s="195" customFormat="1" ht="15" x14ac:dyDescent="0.25">
      <c r="A182" s="176"/>
      <c r="B182" s="197"/>
      <c r="C182" s="197"/>
      <c r="D182" s="197"/>
      <c r="E182" s="197"/>
      <c r="F182" s="197"/>
      <c r="G182" s="217"/>
      <c r="H182" s="217"/>
      <c r="I182" s="217"/>
      <c r="J182" s="217"/>
      <c r="K182" s="217"/>
      <c r="L182" s="193"/>
      <c r="M182" s="194"/>
      <c r="N182" s="211"/>
    </row>
    <row r="183" spans="1:14" s="195" customFormat="1" ht="15" x14ac:dyDescent="0.25">
      <c r="A183" s="176"/>
      <c r="B183" s="197"/>
      <c r="C183" s="197"/>
      <c r="D183" s="197"/>
      <c r="E183" s="197"/>
      <c r="F183" s="197"/>
      <c r="G183" s="217"/>
      <c r="H183" s="217"/>
      <c r="I183" s="217"/>
      <c r="J183" s="217"/>
      <c r="K183" s="217"/>
      <c r="L183" s="193"/>
      <c r="M183" s="194"/>
      <c r="N183" s="211"/>
    </row>
    <row r="184" spans="1:14" s="195" customFormat="1" ht="15" x14ac:dyDescent="0.25">
      <c r="A184" s="177"/>
      <c r="B184" s="187"/>
      <c r="C184" s="187"/>
      <c r="D184" s="187"/>
      <c r="E184" s="187"/>
      <c r="F184" s="187"/>
      <c r="G184" s="187"/>
      <c r="H184" s="187"/>
      <c r="I184" s="187"/>
      <c r="J184" s="187"/>
      <c r="K184" s="187"/>
      <c r="L184" s="211"/>
      <c r="N184" s="211"/>
    </row>
    <row r="185" spans="1:14" s="195" customFormat="1" ht="15" x14ac:dyDescent="0.25">
      <c r="A185" s="178" t="s">
        <v>173</v>
      </c>
      <c r="B185" s="187"/>
      <c r="C185" s="187"/>
      <c r="D185" s="187"/>
      <c r="E185" s="187"/>
      <c r="F185" s="181" t="s">
        <v>174</v>
      </c>
      <c r="G185" s="208">
        <v>952.81</v>
      </c>
      <c r="H185" s="208">
        <f>G185*1.052</f>
        <v>1002.35612</v>
      </c>
      <c r="I185" s="208">
        <f>H185*1.045</f>
        <v>1047.4621454000001</v>
      </c>
      <c r="J185" s="208">
        <f t="shared" ref="J185:J191" si="17">I185*1.039</f>
        <v>1088.3131690706</v>
      </c>
      <c r="K185" s="210">
        <v>3.9</v>
      </c>
      <c r="L185" s="211"/>
      <c r="N185" s="211"/>
    </row>
    <row r="186" spans="1:14" s="195" customFormat="1" ht="15" x14ac:dyDescent="0.25">
      <c r="A186" s="179" t="s">
        <v>159</v>
      </c>
      <c r="B186" s="187"/>
      <c r="C186" s="187"/>
      <c r="D186" s="187"/>
      <c r="E186" s="187"/>
      <c r="F186" s="181" t="s">
        <v>175</v>
      </c>
      <c r="G186" s="208">
        <v>2143.83</v>
      </c>
      <c r="H186" s="208">
        <f t="shared" ref="H186:H191" si="18">G186*1.052</f>
        <v>2255.3091600000002</v>
      </c>
      <c r="I186" s="208">
        <f t="shared" ref="I186:I191" si="19">H186*1.045</f>
        <v>2356.7980722000002</v>
      </c>
      <c r="J186" s="208">
        <f t="shared" si="17"/>
        <v>2448.7131970158002</v>
      </c>
      <c r="K186" s="210">
        <v>3.9</v>
      </c>
      <c r="L186" s="211"/>
      <c r="N186" s="211"/>
    </row>
    <row r="187" spans="1:14" s="195" customFormat="1" ht="15" x14ac:dyDescent="0.25">
      <c r="A187" s="179" t="s">
        <v>161</v>
      </c>
      <c r="B187" s="187"/>
      <c r="C187" s="187"/>
      <c r="D187" s="187"/>
      <c r="E187" s="187"/>
      <c r="F187" s="181" t="s">
        <v>176</v>
      </c>
      <c r="G187" s="208">
        <v>3334.85</v>
      </c>
      <c r="H187" s="208">
        <f t="shared" si="18"/>
        <v>3508.2622000000001</v>
      </c>
      <c r="I187" s="208">
        <f t="shared" si="19"/>
        <v>3666.1339989999997</v>
      </c>
      <c r="J187" s="208">
        <f t="shared" si="17"/>
        <v>3809.1132249609996</v>
      </c>
      <c r="K187" s="210">
        <v>3.9</v>
      </c>
      <c r="L187" s="211"/>
    </row>
    <row r="188" spans="1:14" s="195" customFormat="1" ht="15" x14ac:dyDescent="0.25">
      <c r="A188" s="179" t="s">
        <v>163</v>
      </c>
      <c r="B188" s="187"/>
      <c r="C188" s="187"/>
      <c r="D188" s="187"/>
      <c r="E188" s="187"/>
      <c r="F188" s="181" t="s">
        <v>177</v>
      </c>
      <c r="G188" s="208">
        <v>4525.8599999999997</v>
      </c>
      <c r="H188" s="208">
        <f t="shared" si="18"/>
        <v>4761.2047199999997</v>
      </c>
      <c r="I188" s="208">
        <f t="shared" si="19"/>
        <v>4975.458932399999</v>
      </c>
      <c r="J188" s="208">
        <f t="shared" si="17"/>
        <v>5169.5018307635983</v>
      </c>
      <c r="K188" s="210">
        <v>3.9</v>
      </c>
      <c r="L188" s="211"/>
      <c r="N188" s="211"/>
    </row>
    <row r="189" spans="1:14" s="195" customFormat="1" ht="15" x14ac:dyDescent="0.25">
      <c r="A189" s="179" t="s">
        <v>165</v>
      </c>
      <c r="B189" s="187"/>
      <c r="C189" s="187"/>
      <c r="D189" s="187"/>
      <c r="E189" s="187"/>
      <c r="F189" s="181" t="s">
        <v>178</v>
      </c>
      <c r="G189" s="208">
        <v>5716.88</v>
      </c>
      <c r="H189" s="208">
        <f t="shared" si="18"/>
        <v>6014.1577600000001</v>
      </c>
      <c r="I189" s="208">
        <f t="shared" si="19"/>
        <v>6284.7948591999993</v>
      </c>
      <c r="J189" s="208">
        <f t="shared" si="17"/>
        <v>6529.9018587087985</v>
      </c>
      <c r="K189" s="210">
        <v>3.9</v>
      </c>
      <c r="L189" s="211"/>
      <c r="N189" s="211"/>
    </row>
    <row r="190" spans="1:14" s="195" customFormat="1" ht="15" x14ac:dyDescent="0.25">
      <c r="A190" s="179" t="s">
        <v>167</v>
      </c>
      <c r="B190" s="187"/>
      <c r="C190" s="187"/>
      <c r="D190" s="187"/>
      <c r="E190" s="187"/>
      <c r="F190" s="181" t="s">
        <v>179</v>
      </c>
      <c r="G190" s="208">
        <v>6907.89</v>
      </c>
      <c r="H190" s="208">
        <f t="shared" si="18"/>
        <v>7267.1002800000006</v>
      </c>
      <c r="I190" s="208">
        <f t="shared" si="19"/>
        <v>7594.1197926000004</v>
      </c>
      <c r="J190" s="208">
        <f t="shared" si="17"/>
        <v>7890.2904645113995</v>
      </c>
      <c r="K190" s="210">
        <v>3.9</v>
      </c>
      <c r="L190" s="211"/>
      <c r="N190" s="211"/>
    </row>
    <row r="191" spans="1:14" s="195" customFormat="1" ht="15" x14ac:dyDescent="0.25">
      <c r="A191" s="179" t="s">
        <v>169</v>
      </c>
      <c r="B191" s="187"/>
      <c r="C191" s="187"/>
      <c r="D191" s="181" t="s">
        <v>180</v>
      </c>
      <c r="E191" s="187"/>
      <c r="F191" s="187"/>
      <c r="G191" s="208">
        <v>15483.21</v>
      </c>
      <c r="H191" s="208">
        <f t="shared" si="18"/>
        <v>16288.33692</v>
      </c>
      <c r="I191" s="208">
        <f t="shared" si="19"/>
        <v>17021.312081399999</v>
      </c>
      <c r="J191" s="208">
        <f t="shared" si="17"/>
        <v>17685.143252574599</v>
      </c>
      <c r="K191" s="210">
        <v>3.9</v>
      </c>
      <c r="L191" s="211"/>
      <c r="N191" s="211"/>
    </row>
    <row r="192" spans="1:14" s="195" customFormat="1" ht="15" x14ac:dyDescent="0.25">
      <c r="A192" s="179" t="s">
        <v>171</v>
      </c>
      <c r="B192" s="187"/>
      <c r="C192" s="187"/>
      <c r="D192" s="187"/>
      <c r="E192" s="187"/>
      <c r="F192" s="187"/>
      <c r="G192" s="171"/>
      <c r="H192" s="171"/>
      <c r="I192" s="171"/>
      <c r="J192" s="171"/>
      <c r="K192" s="171"/>
      <c r="L192" s="211"/>
      <c r="N192" s="211"/>
    </row>
    <row r="193" spans="1:14" s="195" customFormat="1" ht="15" x14ac:dyDescent="0.25">
      <c r="A193" s="178" t="s">
        <v>181</v>
      </c>
      <c r="B193" s="187"/>
      <c r="C193" s="187"/>
      <c r="D193" s="187"/>
      <c r="E193" s="187"/>
      <c r="F193" s="187"/>
      <c r="G193" s="187"/>
      <c r="H193" s="187"/>
      <c r="I193" s="187"/>
      <c r="J193" s="187"/>
      <c r="K193" s="187"/>
      <c r="L193" s="211"/>
      <c r="N193" s="211"/>
    </row>
    <row r="194" spans="1:14" s="195" customFormat="1" ht="15" x14ac:dyDescent="0.25">
      <c r="A194" s="178" t="s">
        <v>182</v>
      </c>
      <c r="B194" s="187"/>
      <c r="C194" s="187"/>
      <c r="D194" s="187"/>
      <c r="E194" s="187"/>
      <c r="F194" s="181" t="s">
        <v>168</v>
      </c>
      <c r="G194" s="171"/>
      <c r="H194" s="171"/>
      <c r="I194" s="171"/>
      <c r="J194" s="171"/>
      <c r="K194" s="171"/>
      <c r="L194" s="211"/>
      <c r="N194" s="211"/>
    </row>
    <row r="195" spans="1:14" s="195" customFormat="1" ht="15" x14ac:dyDescent="0.25">
      <c r="A195" s="179" t="s">
        <v>183</v>
      </c>
      <c r="B195" s="187"/>
      <c r="C195" s="187"/>
      <c r="D195" s="187"/>
      <c r="E195" s="187"/>
      <c r="F195" s="181" t="s">
        <v>185</v>
      </c>
      <c r="G195" s="279">
        <v>6312.39</v>
      </c>
      <c r="H195" s="279">
        <f t="shared" ref="H195:H200" si="20">G195*1.052</f>
        <v>6640.6342800000002</v>
      </c>
      <c r="I195" s="279">
        <f t="shared" ref="I195:I200" si="21">H195*1.045</f>
        <v>6939.4628225999995</v>
      </c>
      <c r="J195" s="279">
        <f t="shared" ref="J195:J200" si="22">I195*1.039</f>
        <v>7210.1018726813991</v>
      </c>
      <c r="K195" s="210">
        <v>3.9</v>
      </c>
      <c r="L195" s="211"/>
      <c r="N195" s="211"/>
    </row>
    <row r="196" spans="1:14" s="195" customFormat="1" ht="15" x14ac:dyDescent="0.25">
      <c r="A196" s="179" t="s">
        <v>184</v>
      </c>
      <c r="B196" s="187"/>
      <c r="C196" s="187"/>
      <c r="D196" s="187"/>
      <c r="E196" s="187"/>
      <c r="F196" s="181" t="s">
        <v>187</v>
      </c>
      <c r="G196" s="279">
        <v>8837.34</v>
      </c>
      <c r="H196" s="279">
        <f t="shared" si="20"/>
        <v>9296.8816800000004</v>
      </c>
      <c r="I196" s="279">
        <f t="shared" si="21"/>
        <v>9715.2413555999992</v>
      </c>
      <c r="J196" s="279">
        <f t="shared" si="22"/>
        <v>10094.135768468399</v>
      </c>
      <c r="K196" s="210">
        <v>3.9</v>
      </c>
      <c r="L196" s="211"/>
      <c r="N196" s="211"/>
    </row>
    <row r="197" spans="1:14" s="195" customFormat="1" ht="15" x14ac:dyDescent="0.25">
      <c r="A197" s="179" t="s">
        <v>186</v>
      </c>
      <c r="B197" s="187"/>
      <c r="C197" s="187"/>
      <c r="D197" s="187"/>
      <c r="E197" s="187"/>
      <c r="F197" s="181" t="s">
        <v>189</v>
      </c>
      <c r="G197" s="279">
        <v>11362.29</v>
      </c>
      <c r="H197" s="279">
        <f t="shared" si="20"/>
        <v>11953.129080000001</v>
      </c>
      <c r="I197" s="279">
        <f t="shared" si="21"/>
        <v>12491.0198886</v>
      </c>
      <c r="J197" s="279">
        <f t="shared" si="22"/>
        <v>12978.1696642554</v>
      </c>
      <c r="K197" s="210">
        <v>3.9</v>
      </c>
      <c r="L197" s="211"/>
      <c r="N197" s="211"/>
    </row>
    <row r="198" spans="1:14" s="195" customFormat="1" ht="15" x14ac:dyDescent="0.25">
      <c r="A198" s="179" t="s">
        <v>188</v>
      </c>
      <c r="B198" s="187"/>
      <c r="C198" s="187"/>
      <c r="D198" s="187"/>
      <c r="E198" s="187"/>
      <c r="F198" s="181" t="s">
        <v>180</v>
      </c>
      <c r="G198" s="279">
        <v>13887.25</v>
      </c>
      <c r="H198" s="279">
        <f t="shared" si="20"/>
        <v>14609.387000000001</v>
      </c>
      <c r="I198" s="279">
        <f t="shared" si="21"/>
        <v>15266.809415</v>
      </c>
      <c r="J198" s="279">
        <f t="shared" si="22"/>
        <v>15862.214982184998</v>
      </c>
      <c r="K198" s="210">
        <v>3.9</v>
      </c>
      <c r="L198" s="211"/>
      <c r="N198" s="211"/>
    </row>
    <row r="199" spans="1:14" s="195" customFormat="1" ht="15" x14ac:dyDescent="0.25">
      <c r="A199" s="179" t="s">
        <v>190</v>
      </c>
      <c r="B199" s="187"/>
      <c r="C199" s="187"/>
      <c r="D199" s="181" t="s">
        <v>192</v>
      </c>
      <c r="E199" s="187"/>
      <c r="F199" s="187"/>
      <c r="G199" s="279">
        <v>16412.2</v>
      </c>
      <c r="H199" s="279">
        <f t="shared" si="20"/>
        <v>17265.634400000003</v>
      </c>
      <c r="I199" s="279">
        <f t="shared" si="21"/>
        <v>18042.587948</v>
      </c>
      <c r="J199" s="279">
        <f t="shared" si="22"/>
        <v>18746.248877972001</v>
      </c>
      <c r="K199" s="210">
        <v>3.9</v>
      </c>
      <c r="L199" s="211"/>
      <c r="N199" s="211"/>
    </row>
    <row r="200" spans="1:14" s="195" customFormat="1" ht="15" x14ac:dyDescent="0.25">
      <c r="A200" s="179" t="s">
        <v>191</v>
      </c>
      <c r="B200" s="187"/>
      <c r="C200" s="187"/>
      <c r="D200" s="187"/>
      <c r="E200" s="187"/>
      <c r="F200" s="187"/>
      <c r="G200" s="279">
        <v>31561.919999999998</v>
      </c>
      <c r="H200" s="279">
        <f t="shared" si="20"/>
        <v>33203.139839999996</v>
      </c>
      <c r="I200" s="279">
        <f t="shared" si="21"/>
        <v>34697.281132799995</v>
      </c>
      <c r="J200" s="279">
        <f t="shared" si="22"/>
        <v>36050.475096979193</v>
      </c>
      <c r="K200" s="210">
        <v>3.9</v>
      </c>
      <c r="L200" s="211"/>
      <c r="N200" s="211"/>
    </row>
    <row r="201" spans="1:14" s="195" customFormat="1" ht="15" x14ac:dyDescent="0.25">
      <c r="A201" s="178" t="s">
        <v>193</v>
      </c>
      <c r="B201" s="187"/>
      <c r="C201" s="187"/>
      <c r="D201" s="187"/>
      <c r="E201" s="187"/>
      <c r="F201" s="181" t="s">
        <v>194</v>
      </c>
      <c r="G201" s="187"/>
      <c r="H201" s="187"/>
      <c r="I201" s="187"/>
      <c r="J201" s="187"/>
      <c r="K201" s="187"/>
      <c r="L201" s="211"/>
      <c r="N201" s="211"/>
    </row>
    <row r="202" spans="1:14" s="195" customFormat="1" ht="15" x14ac:dyDescent="0.25">
      <c r="A202" s="179" t="s">
        <v>183</v>
      </c>
      <c r="B202" s="187"/>
      <c r="C202" s="187"/>
      <c r="D202" s="187"/>
      <c r="E202" s="187"/>
      <c r="F202" s="181" t="s">
        <v>195</v>
      </c>
      <c r="G202" s="279">
        <v>6059.89</v>
      </c>
      <c r="H202" s="279">
        <f t="shared" ref="H202:H207" si="23">G202*1.052</f>
        <v>6375.004280000001</v>
      </c>
      <c r="I202" s="279">
        <f t="shared" ref="I202:I207" si="24">H202*1.045</f>
        <v>6661.8794726000006</v>
      </c>
      <c r="J202" s="279">
        <f t="shared" ref="J202:J207" si="25">I202*1.039</f>
        <v>6921.6927720313997</v>
      </c>
      <c r="K202" s="210">
        <v>3.9</v>
      </c>
      <c r="L202" s="211"/>
      <c r="N202" s="211"/>
    </row>
    <row r="203" spans="1:14" s="195" customFormat="1" ht="15" x14ac:dyDescent="0.25">
      <c r="A203" s="179" t="s">
        <v>184</v>
      </c>
      <c r="B203" s="187"/>
      <c r="C203" s="187"/>
      <c r="D203" s="187"/>
      <c r="E203" s="187"/>
      <c r="F203" s="181" t="s">
        <v>196</v>
      </c>
      <c r="G203" s="279">
        <v>8584.85</v>
      </c>
      <c r="H203" s="279">
        <f t="shared" si="23"/>
        <v>9031.262200000001</v>
      </c>
      <c r="I203" s="279">
        <f t="shared" si="24"/>
        <v>9437.6689989999995</v>
      </c>
      <c r="J203" s="279">
        <f t="shared" si="25"/>
        <v>9805.738089960998</v>
      </c>
      <c r="K203" s="210">
        <v>3.9</v>
      </c>
      <c r="L203" s="211"/>
      <c r="N203" s="211"/>
    </row>
    <row r="204" spans="1:14" s="195" customFormat="1" ht="15" x14ac:dyDescent="0.25">
      <c r="A204" s="179" t="s">
        <v>186</v>
      </c>
      <c r="B204" s="187"/>
      <c r="C204" s="187"/>
      <c r="D204" s="187"/>
      <c r="E204" s="187"/>
      <c r="F204" s="181" t="s">
        <v>197</v>
      </c>
      <c r="G204" s="279">
        <v>11109.8</v>
      </c>
      <c r="H204" s="279">
        <f t="shared" si="23"/>
        <v>11687.509599999999</v>
      </c>
      <c r="I204" s="279">
        <f t="shared" si="24"/>
        <v>12213.447531999998</v>
      </c>
      <c r="J204" s="279">
        <f t="shared" si="25"/>
        <v>12689.771985747997</v>
      </c>
      <c r="K204" s="210">
        <v>3.9</v>
      </c>
      <c r="L204" s="211"/>
      <c r="N204" s="211"/>
    </row>
    <row r="205" spans="1:14" s="195" customFormat="1" ht="15" x14ac:dyDescent="0.25">
      <c r="A205" s="179" t="s">
        <v>188</v>
      </c>
      <c r="B205" s="187"/>
      <c r="C205" s="187"/>
      <c r="D205" s="187"/>
      <c r="E205" s="187"/>
      <c r="F205" s="181" t="s">
        <v>198</v>
      </c>
      <c r="G205" s="279">
        <v>13634.75</v>
      </c>
      <c r="H205" s="279">
        <f t="shared" si="23"/>
        <v>14343.757000000001</v>
      </c>
      <c r="I205" s="279">
        <f t="shared" si="24"/>
        <v>14989.226065000001</v>
      </c>
      <c r="J205" s="279">
        <f t="shared" si="25"/>
        <v>15573.805881535</v>
      </c>
      <c r="K205" s="210">
        <v>3.9</v>
      </c>
      <c r="L205" s="211"/>
      <c r="N205" s="211"/>
    </row>
    <row r="206" spans="1:14" s="195" customFormat="1" ht="15" x14ac:dyDescent="0.25">
      <c r="A206" s="179" t="s">
        <v>190</v>
      </c>
      <c r="B206" s="187"/>
      <c r="C206" s="187"/>
      <c r="D206" s="181" t="s">
        <v>199</v>
      </c>
      <c r="E206" s="187"/>
      <c r="F206" s="187"/>
      <c r="G206" s="279">
        <v>16159.7</v>
      </c>
      <c r="H206" s="279">
        <f t="shared" si="23"/>
        <v>17000.004400000002</v>
      </c>
      <c r="I206" s="279">
        <f t="shared" si="24"/>
        <v>17765.004598</v>
      </c>
      <c r="J206" s="279">
        <f t="shared" si="25"/>
        <v>18457.839777321999</v>
      </c>
      <c r="K206" s="210">
        <v>3.9</v>
      </c>
      <c r="L206" s="211"/>
      <c r="N206" s="211"/>
    </row>
    <row r="207" spans="1:14" s="195" customFormat="1" ht="15" x14ac:dyDescent="0.25">
      <c r="A207" s="179" t="s">
        <v>191</v>
      </c>
      <c r="B207" s="187"/>
      <c r="C207" s="187"/>
      <c r="D207" s="187"/>
      <c r="E207" s="187"/>
      <c r="F207" s="187"/>
      <c r="G207" s="279">
        <v>29036.97</v>
      </c>
      <c r="H207" s="279">
        <f t="shared" si="23"/>
        <v>30546.892440000003</v>
      </c>
      <c r="I207" s="279">
        <f t="shared" si="24"/>
        <v>31921.502599800002</v>
      </c>
      <c r="J207" s="279">
        <f t="shared" si="25"/>
        <v>33166.441201192203</v>
      </c>
      <c r="K207" s="210">
        <v>3.9</v>
      </c>
      <c r="L207" s="211"/>
      <c r="N207" s="211"/>
    </row>
    <row r="208" spans="1:14" s="195" customFormat="1" ht="15" x14ac:dyDescent="0.25">
      <c r="A208" s="180"/>
      <c r="B208" s="187"/>
      <c r="C208" s="187"/>
      <c r="D208" s="187"/>
      <c r="E208" s="187"/>
      <c r="F208" s="187"/>
      <c r="G208" s="187"/>
      <c r="H208" s="187"/>
      <c r="I208" s="187"/>
      <c r="J208" s="187"/>
      <c r="K208" s="187"/>
      <c r="L208" s="211"/>
      <c r="N208" s="211"/>
    </row>
    <row r="209" spans="1:14" s="195" customFormat="1" ht="15" x14ac:dyDescent="0.25">
      <c r="A209" s="180"/>
      <c r="B209" s="187"/>
      <c r="C209" s="187"/>
      <c r="D209" s="187"/>
      <c r="E209" s="187"/>
      <c r="F209" s="187"/>
      <c r="G209" s="187"/>
      <c r="H209" s="187"/>
      <c r="I209" s="187"/>
      <c r="J209" s="187"/>
      <c r="K209" s="187"/>
      <c r="L209" s="211"/>
      <c r="N209" s="211"/>
    </row>
    <row r="210" spans="1:14" s="195" customFormat="1" ht="15" x14ac:dyDescent="0.25">
      <c r="A210" s="178" t="s">
        <v>200</v>
      </c>
      <c r="B210" s="187"/>
      <c r="C210" s="187"/>
      <c r="D210" s="187"/>
      <c r="E210" s="187"/>
      <c r="F210" s="187"/>
      <c r="G210" s="187"/>
      <c r="H210" s="187"/>
      <c r="I210" s="187"/>
      <c r="J210" s="187"/>
      <c r="K210" s="187"/>
      <c r="L210" s="211"/>
      <c r="N210" s="211"/>
    </row>
    <row r="211" spans="1:14" s="195" customFormat="1" ht="15" x14ac:dyDescent="0.25">
      <c r="A211" s="178" t="s">
        <v>201</v>
      </c>
      <c r="B211" s="187"/>
      <c r="C211" s="187"/>
      <c r="D211" s="187"/>
      <c r="E211" s="187"/>
      <c r="F211" s="187"/>
      <c r="G211" s="238" t="s">
        <v>304</v>
      </c>
      <c r="H211" s="238" t="s">
        <v>306</v>
      </c>
      <c r="I211" s="238" t="s">
        <v>311</v>
      </c>
      <c r="J211" s="238" t="s">
        <v>312</v>
      </c>
      <c r="K211" s="171"/>
      <c r="L211" s="211"/>
      <c r="N211" s="211"/>
    </row>
    <row r="212" spans="1:14" s="195" customFormat="1" ht="15" x14ac:dyDescent="0.25">
      <c r="A212" s="178" t="s">
        <v>303</v>
      </c>
      <c r="B212" s="187"/>
      <c r="C212" s="187"/>
      <c r="D212" s="187"/>
      <c r="E212" s="187"/>
      <c r="F212" s="181" t="s">
        <v>170</v>
      </c>
      <c r="G212" s="275" t="s">
        <v>0</v>
      </c>
      <c r="H212" s="275" t="s">
        <v>0</v>
      </c>
      <c r="I212" s="275" t="s">
        <v>0</v>
      </c>
      <c r="J212" s="275" t="s">
        <v>0</v>
      </c>
      <c r="K212" s="257" t="s">
        <v>1</v>
      </c>
      <c r="L212" s="211"/>
      <c r="N212" s="211"/>
    </row>
    <row r="213" spans="1:14" s="195" customFormat="1" ht="15" x14ac:dyDescent="0.25">
      <c r="A213" s="179" t="s">
        <v>183</v>
      </c>
      <c r="B213" s="187"/>
      <c r="C213" s="187"/>
      <c r="D213" s="187"/>
      <c r="E213" s="187"/>
      <c r="F213" s="181" t="s">
        <v>203</v>
      </c>
      <c r="G213" s="279">
        <v>7574.87</v>
      </c>
      <c r="H213" s="279">
        <f t="shared" ref="H213:H218" si="26">G213*1.052</f>
        <v>7968.7632400000002</v>
      </c>
      <c r="I213" s="279">
        <f t="shared" ref="I213:I218" si="27">H213*1.045</f>
        <v>8327.3575858000004</v>
      </c>
      <c r="J213" s="279">
        <f t="shared" ref="J213:J218" si="28">I213*1.039</f>
        <v>8652.1245316461991</v>
      </c>
      <c r="K213" s="210">
        <v>3.9</v>
      </c>
      <c r="L213" s="211"/>
      <c r="N213" s="211"/>
    </row>
    <row r="214" spans="1:14" s="195" customFormat="1" ht="15" x14ac:dyDescent="0.25">
      <c r="A214" s="179" t="s">
        <v>184</v>
      </c>
      <c r="B214" s="187"/>
      <c r="C214" s="187"/>
      <c r="D214" s="187"/>
      <c r="E214" s="187"/>
      <c r="F214" s="181" t="s">
        <v>204</v>
      </c>
      <c r="G214" s="279">
        <v>10099.82</v>
      </c>
      <c r="H214" s="279">
        <f t="shared" si="26"/>
        <v>10625.01064</v>
      </c>
      <c r="I214" s="279">
        <f t="shared" si="27"/>
        <v>11103.136118799999</v>
      </c>
      <c r="J214" s="279">
        <f t="shared" si="28"/>
        <v>11536.158427433198</v>
      </c>
      <c r="K214" s="210">
        <v>3.9</v>
      </c>
      <c r="L214" s="211"/>
      <c r="N214" s="211"/>
    </row>
    <row r="215" spans="1:14" s="195" customFormat="1" ht="15" x14ac:dyDescent="0.25">
      <c r="A215" s="179" t="s">
        <v>186</v>
      </c>
      <c r="B215" s="187"/>
      <c r="C215" s="187"/>
      <c r="D215" s="187"/>
      <c r="E215" s="187"/>
      <c r="F215" s="181" t="s">
        <v>205</v>
      </c>
      <c r="G215" s="279">
        <v>12624.77</v>
      </c>
      <c r="H215" s="279">
        <f t="shared" si="26"/>
        <v>13281.258040000001</v>
      </c>
      <c r="I215" s="279">
        <f t="shared" si="27"/>
        <v>13878.9146518</v>
      </c>
      <c r="J215" s="279">
        <f t="shared" si="28"/>
        <v>14420.192323220199</v>
      </c>
      <c r="K215" s="210">
        <v>3.9</v>
      </c>
      <c r="L215" s="211"/>
      <c r="N215" s="211"/>
    </row>
    <row r="216" spans="1:14" s="195" customFormat="1" ht="15" x14ac:dyDescent="0.25">
      <c r="A216" s="179" t="s">
        <v>188</v>
      </c>
      <c r="B216" s="187"/>
      <c r="C216" s="187"/>
      <c r="D216" s="187"/>
      <c r="E216" s="187"/>
      <c r="F216" s="181" t="s">
        <v>206</v>
      </c>
      <c r="G216" s="279">
        <v>15149.72</v>
      </c>
      <c r="H216" s="279">
        <f t="shared" si="26"/>
        <v>15937.505440000001</v>
      </c>
      <c r="I216" s="279">
        <f t="shared" si="27"/>
        <v>16654.693184799999</v>
      </c>
      <c r="J216" s="279">
        <f t="shared" si="28"/>
        <v>17304.226219007196</v>
      </c>
      <c r="K216" s="210">
        <v>3.9</v>
      </c>
      <c r="L216" s="211"/>
      <c r="N216" s="211"/>
    </row>
    <row r="217" spans="1:14" s="195" customFormat="1" ht="15" x14ac:dyDescent="0.25">
      <c r="A217" s="179" t="s">
        <v>190</v>
      </c>
      <c r="B217" s="187"/>
      <c r="C217" s="187"/>
      <c r="D217" s="181" t="s">
        <v>207</v>
      </c>
      <c r="E217" s="187"/>
      <c r="F217" s="187"/>
      <c r="G217" s="279">
        <v>17674.669999999998</v>
      </c>
      <c r="H217" s="279">
        <f t="shared" si="26"/>
        <v>18593.752839999997</v>
      </c>
      <c r="I217" s="279">
        <f t="shared" si="27"/>
        <v>19430.471717799996</v>
      </c>
      <c r="J217" s="279">
        <f t="shared" si="28"/>
        <v>20188.260114794193</v>
      </c>
      <c r="K217" s="210">
        <v>3.9</v>
      </c>
      <c r="L217" s="211"/>
      <c r="N217" s="211"/>
    </row>
    <row r="218" spans="1:14" s="195" customFormat="1" ht="15" x14ac:dyDescent="0.25">
      <c r="A218" s="179" t="s">
        <v>191</v>
      </c>
      <c r="B218" s="187"/>
      <c r="C218" s="187"/>
      <c r="D218" s="187"/>
      <c r="E218" s="187"/>
      <c r="F218" s="187"/>
      <c r="G218" s="279">
        <v>32824.410000000003</v>
      </c>
      <c r="H218" s="279">
        <f t="shared" si="26"/>
        <v>34531.279320000009</v>
      </c>
      <c r="I218" s="279">
        <f t="shared" si="27"/>
        <v>36085.186889400007</v>
      </c>
      <c r="J218" s="279">
        <f t="shared" si="28"/>
        <v>37492.509178086606</v>
      </c>
      <c r="K218" s="210">
        <v>3.9</v>
      </c>
      <c r="L218" s="211"/>
      <c r="N218" s="211"/>
    </row>
    <row r="219" spans="1:14" s="195" customFormat="1" ht="15" x14ac:dyDescent="0.25">
      <c r="A219" s="178" t="s">
        <v>208</v>
      </c>
      <c r="B219" s="187"/>
      <c r="C219" s="187"/>
      <c r="D219" s="187"/>
      <c r="E219" s="187"/>
      <c r="F219" s="181" t="s">
        <v>209</v>
      </c>
      <c r="G219" s="187"/>
      <c r="H219" s="187"/>
      <c r="I219" s="187"/>
      <c r="J219" s="187"/>
      <c r="K219" s="187"/>
      <c r="L219" s="211"/>
    </row>
    <row r="220" spans="1:14" s="195" customFormat="1" ht="15" x14ac:dyDescent="0.25">
      <c r="A220" s="179" t="s">
        <v>183</v>
      </c>
      <c r="B220" s="187"/>
      <c r="C220" s="187"/>
      <c r="D220" s="187"/>
      <c r="E220" s="187"/>
      <c r="F220" s="181" t="s">
        <v>210</v>
      </c>
      <c r="G220" s="279">
        <v>6907.89</v>
      </c>
      <c r="H220" s="279">
        <f t="shared" ref="H220:H225" si="29">G220*1.052</f>
        <v>7267.1002800000006</v>
      </c>
      <c r="I220" s="279">
        <f t="shared" ref="I220:I225" si="30">H220*1.045</f>
        <v>7594.1197926000004</v>
      </c>
      <c r="J220" s="279">
        <f t="shared" ref="J220:J225" si="31">I220*1.039</f>
        <v>7890.2904645113995</v>
      </c>
      <c r="K220" s="210">
        <v>3.9</v>
      </c>
      <c r="L220" s="211"/>
    </row>
    <row r="221" spans="1:14" s="195" customFormat="1" ht="15" x14ac:dyDescent="0.25">
      <c r="A221" s="179" t="s">
        <v>184</v>
      </c>
      <c r="B221" s="187"/>
      <c r="C221" s="187"/>
      <c r="D221" s="187"/>
      <c r="E221" s="187"/>
      <c r="F221" s="181" t="s">
        <v>211</v>
      </c>
      <c r="G221" s="279">
        <v>9289.92</v>
      </c>
      <c r="H221" s="279">
        <f t="shared" si="29"/>
        <v>9772.9958400000014</v>
      </c>
      <c r="I221" s="279">
        <f t="shared" si="30"/>
        <v>10212.7806528</v>
      </c>
      <c r="J221" s="279">
        <f t="shared" si="31"/>
        <v>10611.079098259199</v>
      </c>
      <c r="K221" s="210">
        <v>3.9</v>
      </c>
      <c r="L221" s="211"/>
    </row>
    <row r="222" spans="1:14" s="195" customFormat="1" ht="15" x14ac:dyDescent="0.25">
      <c r="A222" s="179" t="s">
        <v>186</v>
      </c>
      <c r="B222" s="187"/>
      <c r="C222" s="187"/>
      <c r="D222" s="187"/>
      <c r="E222" s="187"/>
      <c r="F222" s="181" t="s">
        <v>212</v>
      </c>
      <c r="G222" s="279">
        <v>11671.96</v>
      </c>
      <c r="H222" s="279">
        <f t="shared" si="29"/>
        <v>12278.90192</v>
      </c>
      <c r="I222" s="279">
        <f t="shared" si="30"/>
        <v>12831.452506399999</v>
      </c>
      <c r="J222" s="279">
        <f t="shared" si="31"/>
        <v>13331.879154149598</v>
      </c>
      <c r="K222" s="210">
        <v>3.9</v>
      </c>
      <c r="L222" s="211"/>
    </row>
    <row r="223" spans="1:14" s="195" customFormat="1" ht="15" x14ac:dyDescent="0.25">
      <c r="A223" s="179" t="s">
        <v>188</v>
      </c>
      <c r="B223" s="187"/>
      <c r="C223" s="187"/>
      <c r="D223" s="187"/>
      <c r="E223" s="187"/>
      <c r="F223" s="181" t="s">
        <v>213</v>
      </c>
      <c r="G223" s="279">
        <v>14053.99</v>
      </c>
      <c r="H223" s="279">
        <f t="shared" si="29"/>
        <v>14784.797480000001</v>
      </c>
      <c r="I223" s="279">
        <f t="shared" si="30"/>
        <v>15450.113366600001</v>
      </c>
      <c r="J223" s="279">
        <f t="shared" si="31"/>
        <v>16052.667787897399</v>
      </c>
      <c r="K223" s="210">
        <v>3.9</v>
      </c>
      <c r="L223" s="211"/>
    </row>
    <row r="224" spans="1:14" s="195" customFormat="1" ht="15" x14ac:dyDescent="0.25">
      <c r="A224" s="179" t="s">
        <v>190</v>
      </c>
      <c r="B224" s="187"/>
      <c r="C224" s="187"/>
      <c r="D224" s="181" t="s">
        <v>192</v>
      </c>
      <c r="E224" s="187"/>
      <c r="F224" s="187"/>
      <c r="G224" s="279">
        <v>16436.02</v>
      </c>
      <c r="H224" s="279">
        <f t="shared" si="29"/>
        <v>17290.693040000002</v>
      </c>
      <c r="I224" s="279">
        <f t="shared" si="30"/>
        <v>18068.7742268</v>
      </c>
      <c r="J224" s="279">
        <f t="shared" si="31"/>
        <v>18773.456421645198</v>
      </c>
      <c r="K224" s="210">
        <v>3.9</v>
      </c>
      <c r="L224" s="211"/>
    </row>
    <row r="225" spans="1:12" s="195" customFormat="1" ht="15" x14ac:dyDescent="0.25">
      <c r="A225" s="179" t="s">
        <v>191</v>
      </c>
      <c r="B225" s="187"/>
      <c r="C225" s="187"/>
      <c r="D225" s="187"/>
      <c r="E225" s="187"/>
      <c r="F225" s="187"/>
      <c r="G225" s="279">
        <v>29775.4</v>
      </c>
      <c r="H225" s="279">
        <f t="shared" si="29"/>
        <v>31323.720800000003</v>
      </c>
      <c r="I225" s="279">
        <f t="shared" si="30"/>
        <v>32733.288236</v>
      </c>
      <c r="J225" s="279">
        <f t="shared" si="31"/>
        <v>34009.886477203996</v>
      </c>
      <c r="K225" s="210">
        <v>3.9</v>
      </c>
      <c r="L225" s="211"/>
    </row>
    <row r="226" spans="1:12" s="195" customFormat="1" ht="15" x14ac:dyDescent="0.25">
      <c r="A226" s="178" t="s">
        <v>214</v>
      </c>
      <c r="B226" s="187"/>
      <c r="C226" s="187"/>
      <c r="D226" s="187"/>
      <c r="E226" s="187"/>
      <c r="F226" s="181" t="s">
        <v>216</v>
      </c>
      <c r="G226" s="187"/>
      <c r="H226" s="187"/>
      <c r="I226" s="187"/>
      <c r="J226" s="187"/>
      <c r="K226" s="187"/>
      <c r="L226" s="211"/>
    </row>
    <row r="227" spans="1:12" s="195" customFormat="1" ht="15" x14ac:dyDescent="0.25">
      <c r="A227" s="179" t="s">
        <v>215</v>
      </c>
      <c r="B227" s="187"/>
      <c r="C227" s="187"/>
      <c r="D227" s="187"/>
      <c r="E227" s="187"/>
      <c r="F227" s="181" t="s">
        <v>218</v>
      </c>
      <c r="G227" s="279">
        <v>1262.48</v>
      </c>
      <c r="H227" s="279">
        <f>G227*1.052</f>
        <v>1328.12896</v>
      </c>
      <c r="I227" s="279">
        <f>H227*1.045</f>
        <v>1387.8947631999999</v>
      </c>
      <c r="J227" s="279">
        <f>I227*1.039</f>
        <v>1442.0226589647998</v>
      </c>
      <c r="K227" s="210">
        <v>3.9</v>
      </c>
      <c r="L227" s="211"/>
    </row>
    <row r="228" spans="1:12" s="195" customFormat="1" ht="15" x14ac:dyDescent="0.25">
      <c r="A228" s="179" t="s">
        <v>217</v>
      </c>
      <c r="B228" s="187"/>
      <c r="C228" s="187"/>
      <c r="D228" s="187"/>
      <c r="E228" s="181" t="s">
        <v>220</v>
      </c>
      <c r="F228" s="187"/>
      <c r="G228" s="279">
        <v>2524.9499999999998</v>
      </c>
      <c r="H228" s="279">
        <f>G228*1.052</f>
        <v>2656.2473999999997</v>
      </c>
      <c r="I228" s="279">
        <f>H228*1.045</f>
        <v>2775.7785329999997</v>
      </c>
      <c r="J228" s="279">
        <f>I228*1.039</f>
        <v>2884.0338957869994</v>
      </c>
      <c r="K228" s="210">
        <v>3.9</v>
      </c>
      <c r="L228" s="211"/>
    </row>
    <row r="229" spans="1:12" s="195" customFormat="1" ht="15" x14ac:dyDescent="0.25">
      <c r="A229" s="179" t="s">
        <v>219</v>
      </c>
      <c r="B229" s="187"/>
      <c r="C229" s="187"/>
      <c r="D229" s="187"/>
      <c r="E229" s="187"/>
      <c r="F229" s="187"/>
      <c r="G229" s="279">
        <v>3787.43</v>
      </c>
      <c r="H229" s="279">
        <f>G229*1.052</f>
        <v>3984.3763600000002</v>
      </c>
      <c r="I229" s="279">
        <f>H229*1.045</f>
        <v>4163.6732961999996</v>
      </c>
      <c r="J229" s="279">
        <f>I229*1.039</f>
        <v>4326.056554751799</v>
      </c>
      <c r="K229" s="210">
        <v>3.9</v>
      </c>
      <c r="L229" s="211"/>
    </row>
    <row r="230" spans="1:12" s="195" customFormat="1" ht="15" x14ac:dyDescent="0.25">
      <c r="A230" s="178" t="s">
        <v>221</v>
      </c>
      <c r="B230" s="187"/>
      <c r="C230" s="187"/>
      <c r="D230" s="187"/>
      <c r="E230" s="177" t="s">
        <v>223</v>
      </c>
      <c r="F230" s="187"/>
      <c r="G230" s="187"/>
      <c r="H230" s="187"/>
      <c r="I230" s="187"/>
      <c r="J230" s="187"/>
      <c r="K230" s="187"/>
      <c r="L230" s="211"/>
    </row>
    <row r="231" spans="1:12" s="195" customFormat="1" ht="15" x14ac:dyDescent="0.25">
      <c r="A231" s="177" t="s">
        <v>222</v>
      </c>
      <c r="B231" s="187"/>
      <c r="C231" s="187"/>
      <c r="D231" s="187"/>
      <c r="E231" s="187"/>
      <c r="F231" s="187"/>
      <c r="G231" s="279">
        <v>1262.48</v>
      </c>
      <c r="H231" s="279">
        <f>G231*1.052</f>
        <v>1328.12896</v>
      </c>
      <c r="I231" s="279">
        <f>H231*1.045</f>
        <v>1387.8947631999999</v>
      </c>
      <c r="J231" s="279">
        <f>I231*1.039</f>
        <v>1442.0226589647998</v>
      </c>
      <c r="K231" s="210">
        <v>3.9</v>
      </c>
      <c r="L231" s="211"/>
    </row>
    <row r="232" spans="1:12" s="195" customFormat="1" ht="15" x14ac:dyDescent="0.25">
      <c r="A232" s="177" t="s">
        <v>224</v>
      </c>
      <c r="B232" s="187"/>
      <c r="C232" s="187"/>
      <c r="D232" s="187"/>
      <c r="E232" s="187"/>
      <c r="F232" s="187"/>
      <c r="G232" s="279">
        <v>2524.9499999999998</v>
      </c>
      <c r="H232" s="279">
        <f>G232*1.052</f>
        <v>2656.2473999999997</v>
      </c>
      <c r="I232" s="279">
        <f>H232*1.045</f>
        <v>2775.7785329999997</v>
      </c>
      <c r="J232" s="279">
        <f>I232*1.039</f>
        <v>2884.0338957869994</v>
      </c>
      <c r="K232" s="210">
        <v>3.9</v>
      </c>
      <c r="L232" s="211"/>
    </row>
    <row r="233" spans="1:12" s="195" customFormat="1" ht="15" x14ac:dyDescent="0.25">
      <c r="A233" s="177" t="s">
        <v>225</v>
      </c>
      <c r="B233" s="187"/>
      <c r="C233" s="187"/>
      <c r="D233" s="187"/>
      <c r="E233" s="187"/>
      <c r="F233" s="187"/>
      <c r="G233" s="279">
        <v>3787.43</v>
      </c>
      <c r="H233" s="279">
        <f>G233*1.052</f>
        <v>3984.3763600000002</v>
      </c>
      <c r="I233" s="279">
        <f>H233*1.045</f>
        <v>4163.6732961999996</v>
      </c>
      <c r="J233" s="279">
        <f>I233*1.039</f>
        <v>4326.056554751799</v>
      </c>
      <c r="K233" s="210">
        <v>3.9</v>
      </c>
      <c r="L233" s="211"/>
    </row>
    <row r="234" spans="1:12" s="195" customFormat="1" ht="15" x14ac:dyDescent="0.25">
      <c r="A234" s="177"/>
      <c r="B234" s="187"/>
      <c r="C234" s="187"/>
      <c r="D234" s="187"/>
      <c r="E234" s="187"/>
      <c r="F234" s="187"/>
      <c r="G234" s="187"/>
      <c r="H234" s="187"/>
      <c r="I234" s="187"/>
      <c r="J234" s="187"/>
      <c r="K234" s="187"/>
      <c r="L234" s="211"/>
    </row>
    <row r="235" spans="1:12" s="195" customFormat="1" ht="15" x14ac:dyDescent="0.25">
      <c r="A235" s="178" t="s">
        <v>226</v>
      </c>
      <c r="B235" s="187"/>
      <c r="C235" s="187"/>
      <c r="D235" s="187"/>
      <c r="E235" s="187"/>
      <c r="F235" s="187"/>
      <c r="G235" s="187"/>
      <c r="H235" s="187"/>
      <c r="I235" s="187"/>
      <c r="J235" s="187"/>
      <c r="K235" s="187"/>
      <c r="L235" s="211"/>
    </row>
    <row r="236" spans="1:12" s="195" customFormat="1" ht="15" x14ac:dyDescent="0.25">
      <c r="A236" s="177" t="s">
        <v>227</v>
      </c>
      <c r="B236" s="187"/>
      <c r="C236" s="187"/>
      <c r="D236" s="187"/>
      <c r="E236" s="187"/>
      <c r="F236" s="187"/>
      <c r="G236" s="279">
        <v>1262.48</v>
      </c>
      <c r="H236" s="279">
        <f>G236*1.052</f>
        <v>1328.12896</v>
      </c>
      <c r="I236" s="279">
        <f>H236*1.045</f>
        <v>1387.8947631999999</v>
      </c>
      <c r="J236" s="279">
        <f>I236*1.039</f>
        <v>1442.0226589647998</v>
      </c>
      <c r="K236" s="210">
        <v>3.9</v>
      </c>
      <c r="L236" s="211"/>
    </row>
    <row r="237" spans="1:12" s="195" customFormat="1" ht="15" x14ac:dyDescent="0.25">
      <c r="A237" s="177" t="s">
        <v>228</v>
      </c>
      <c r="B237" s="187"/>
      <c r="C237" s="187"/>
      <c r="D237" s="187"/>
      <c r="E237" s="187"/>
      <c r="F237" s="187"/>
      <c r="G237" s="279">
        <v>2524.9499999999998</v>
      </c>
      <c r="H237" s="279">
        <f>G237*1.052</f>
        <v>2656.2473999999997</v>
      </c>
      <c r="I237" s="279">
        <f>H237*1.045</f>
        <v>2775.7785329999997</v>
      </c>
      <c r="J237" s="279">
        <f>I237*1.039</f>
        <v>2884.0338957869994</v>
      </c>
      <c r="K237" s="210">
        <v>3.9</v>
      </c>
      <c r="L237" s="211"/>
    </row>
    <row r="238" spans="1:12" s="195" customFormat="1" ht="15" x14ac:dyDescent="0.25">
      <c r="A238" s="177" t="s">
        <v>229</v>
      </c>
      <c r="B238" s="187"/>
      <c r="C238" s="187"/>
      <c r="D238" s="187"/>
      <c r="E238" s="187"/>
      <c r="F238" s="187"/>
      <c r="G238" s="279">
        <v>3787.43</v>
      </c>
      <c r="H238" s="279">
        <f>G238*1.052</f>
        <v>3984.3763600000002</v>
      </c>
      <c r="I238" s="279">
        <f>H238*1.045</f>
        <v>4163.6732961999996</v>
      </c>
      <c r="J238" s="279">
        <f>I238*1.039</f>
        <v>4326.056554751799</v>
      </c>
      <c r="K238" s="210">
        <v>3.9</v>
      </c>
      <c r="L238" s="211"/>
    </row>
    <row r="239" spans="1:12" s="195" customFormat="1" ht="15" x14ac:dyDescent="0.25">
      <c r="A239" s="177" t="s">
        <v>230</v>
      </c>
      <c r="B239" s="187"/>
      <c r="C239" s="187"/>
      <c r="D239" s="187"/>
      <c r="E239" s="177" t="s">
        <v>232</v>
      </c>
      <c r="F239" s="187"/>
      <c r="G239" s="279">
        <v>5049.8999999999996</v>
      </c>
      <c r="H239" s="279">
        <f>G239*1.052</f>
        <v>5312.4947999999995</v>
      </c>
      <c r="I239" s="279">
        <f>H239*1.045</f>
        <v>5551.5570659999994</v>
      </c>
      <c r="J239" s="279">
        <f>I239*1.039</f>
        <v>5768.0677915739989</v>
      </c>
      <c r="K239" s="210">
        <v>3.9</v>
      </c>
      <c r="L239" s="211"/>
    </row>
    <row r="240" spans="1:12" s="195" customFormat="1" ht="15" x14ac:dyDescent="0.25">
      <c r="A240" s="177" t="s">
        <v>231</v>
      </c>
      <c r="B240" s="187"/>
      <c r="C240" s="187"/>
      <c r="D240" s="187"/>
      <c r="E240" s="187"/>
      <c r="F240" s="187"/>
      <c r="G240" s="279">
        <v>8837.34</v>
      </c>
      <c r="H240" s="279">
        <f>G240*1.052</f>
        <v>9296.8816800000004</v>
      </c>
      <c r="I240" s="279">
        <f>H240*1.045</f>
        <v>9715.2413555999992</v>
      </c>
      <c r="J240" s="279">
        <f>I240*1.039</f>
        <v>10094.135768468399</v>
      </c>
      <c r="K240" s="210">
        <v>3.9</v>
      </c>
      <c r="L240" s="211"/>
    </row>
    <row r="241" spans="1:12" s="195" customFormat="1" ht="15" x14ac:dyDescent="0.25">
      <c r="A241" s="178" t="s">
        <v>233</v>
      </c>
      <c r="B241" s="187"/>
      <c r="C241" s="187"/>
      <c r="D241" s="187"/>
      <c r="E241" s="187"/>
      <c r="F241" s="187"/>
      <c r="G241" s="187"/>
      <c r="H241" s="187"/>
      <c r="I241" s="187"/>
      <c r="J241" s="187"/>
      <c r="K241" s="187"/>
      <c r="L241" s="211"/>
    </row>
    <row r="242" spans="1:12" s="195" customFormat="1" ht="15" x14ac:dyDescent="0.25">
      <c r="A242" s="179" t="s">
        <v>234</v>
      </c>
      <c r="B242" s="187"/>
      <c r="C242" s="187"/>
      <c r="D242" s="187"/>
      <c r="E242" s="187"/>
      <c r="F242" s="187"/>
      <c r="G242" s="279">
        <v>2524.9499999999998</v>
      </c>
      <c r="H242" s="279">
        <f>G242*1.052</f>
        <v>2656.2473999999997</v>
      </c>
      <c r="I242" s="279">
        <f>H242*1.045</f>
        <v>2775.7785329999997</v>
      </c>
      <c r="J242" s="279">
        <f>I242*1.039</f>
        <v>2884.0338957869994</v>
      </c>
      <c r="K242" s="210">
        <v>3.9</v>
      </c>
      <c r="L242" s="211"/>
    </row>
    <row r="243" spans="1:12" s="195" customFormat="1" ht="15" x14ac:dyDescent="0.25">
      <c r="A243" s="179" t="s">
        <v>235</v>
      </c>
      <c r="B243" s="187"/>
      <c r="C243" s="187"/>
      <c r="D243" s="187"/>
      <c r="E243" s="187"/>
      <c r="F243" s="187"/>
      <c r="G243" s="279">
        <v>6312.39</v>
      </c>
      <c r="H243" s="279">
        <f>G243*1.052</f>
        <v>6640.6342800000002</v>
      </c>
      <c r="I243" s="279">
        <f>H243*1.045</f>
        <v>6939.4628225999995</v>
      </c>
      <c r="J243" s="279">
        <f>I243*1.039</f>
        <v>7210.1018726813991</v>
      </c>
      <c r="K243" s="210">
        <v>3.9</v>
      </c>
      <c r="L243" s="211"/>
    </row>
    <row r="244" spans="1:12" s="195" customFormat="1" ht="15" x14ac:dyDescent="0.25">
      <c r="A244" s="179" t="s">
        <v>236</v>
      </c>
      <c r="B244" s="187"/>
      <c r="C244" s="187"/>
      <c r="D244" s="187"/>
      <c r="E244" s="187"/>
      <c r="F244" s="187"/>
      <c r="G244" s="279">
        <v>6312.39</v>
      </c>
      <c r="H244" s="279">
        <f>G244*1.052</f>
        <v>6640.6342800000002</v>
      </c>
      <c r="I244" s="279">
        <f>H244*1.045</f>
        <v>6939.4628225999995</v>
      </c>
      <c r="J244" s="279">
        <f>I244*1.039</f>
        <v>7210.1018726813991</v>
      </c>
      <c r="K244" s="210">
        <v>3.9</v>
      </c>
      <c r="L244" s="211"/>
    </row>
    <row r="245" spans="1:12" s="195" customFormat="1" ht="15" x14ac:dyDescent="0.25">
      <c r="A245" s="179" t="s">
        <v>237</v>
      </c>
      <c r="B245" s="187"/>
      <c r="C245" s="187"/>
      <c r="D245" s="187"/>
      <c r="E245" s="187"/>
      <c r="F245" s="187"/>
      <c r="G245" s="279">
        <v>631.24</v>
      </c>
      <c r="H245" s="279">
        <f>G245*1.052</f>
        <v>664.06448</v>
      </c>
      <c r="I245" s="279">
        <f>H245*1.045</f>
        <v>693.94738159999997</v>
      </c>
      <c r="J245" s="279">
        <f>I245*1.039</f>
        <v>721.0113294823999</v>
      </c>
      <c r="K245" s="210">
        <v>3.9</v>
      </c>
      <c r="L245" s="211"/>
    </row>
    <row r="246" spans="1:12" s="195" customFormat="1" ht="15" x14ac:dyDescent="0.25">
      <c r="A246" s="179" t="s">
        <v>238</v>
      </c>
      <c r="B246" s="187"/>
      <c r="C246" s="187"/>
      <c r="D246" s="187"/>
      <c r="E246" s="187"/>
      <c r="F246" s="187"/>
      <c r="G246" s="279">
        <v>631.24</v>
      </c>
      <c r="H246" s="279">
        <f>G246*1.052</f>
        <v>664.06448</v>
      </c>
      <c r="I246" s="279">
        <f>H246*1.045</f>
        <v>693.94738159999997</v>
      </c>
      <c r="J246" s="279">
        <f>I246*1.039</f>
        <v>721.0113294823999</v>
      </c>
      <c r="K246" s="210">
        <v>3.9</v>
      </c>
      <c r="L246" s="211"/>
    </row>
    <row r="247" spans="1:12" s="195" customFormat="1" ht="15" x14ac:dyDescent="0.25">
      <c r="A247" s="181"/>
      <c r="B247" s="187"/>
      <c r="C247" s="187"/>
      <c r="D247" s="187"/>
      <c r="E247" s="187"/>
      <c r="F247" s="187"/>
      <c r="G247" s="187"/>
      <c r="H247" s="187"/>
      <c r="I247" s="187"/>
      <c r="J247" s="187"/>
      <c r="K247" s="187"/>
      <c r="L247" s="211"/>
    </row>
    <row r="248" spans="1:12" s="195" customFormat="1" ht="15" x14ac:dyDescent="0.25">
      <c r="A248" s="178" t="s">
        <v>239</v>
      </c>
      <c r="B248" s="187"/>
      <c r="C248" s="187"/>
      <c r="D248" s="187"/>
      <c r="E248" s="187"/>
      <c r="F248" s="187"/>
      <c r="G248" s="187"/>
      <c r="H248" s="187"/>
      <c r="I248" s="187"/>
      <c r="J248" s="187"/>
      <c r="K248" s="187"/>
      <c r="L248" s="211"/>
    </row>
    <row r="249" spans="1:12" s="195" customFormat="1" ht="15" x14ac:dyDescent="0.25">
      <c r="A249" s="179" t="s">
        <v>234</v>
      </c>
      <c r="B249" s="187"/>
      <c r="C249" s="187"/>
      <c r="D249" s="187"/>
      <c r="E249" s="187"/>
      <c r="F249" s="187"/>
      <c r="G249" s="279">
        <v>4418.67</v>
      </c>
      <c r="H249" s="279">
        <f>G249*1.052</f>
        <v>4648.4408400000002</v>
      </c>
      <c r="I249" s="279">
        <f>H249*1.045</f>
        <v>4857.6206777999996</v>
      </c>
      <c r="J249" s="279">
        <f>I249*1.039</f>
        <v>5047.0678842341995</v>
      </c>
      <c r="K249" s="210">
        <v>3.9</v>
      </c>
      <c r="L249" s="211"/>
    </row>
    <row r="250" spans="1:12" s="195" customFormat="1" ht="15" x14ac:dyDescent="0.25">
      <c r="A250" s="179" t="s">
        <v>235</v>
      </c>
      <c r="B250" s="187"/>
      <c r="C250" s="187"/>
      <c r="D250" s="187"/>
      <c r="E250" s="187"/>
      <c r="F250" s="187"/>
      <c r="G250" s="279">
        <v>8837.34</v>
      </c>
      <c r="H250" s="279">
        <f>G250*1.052</f>
        <v>9296.8816800000004</v>
      </c>
      <c r="I250" s="279">
        <f>H250*1.045</f>
        <v>9715.2413555999992</v>
      </c>
      <c r="J250" s="279">
        <f>I250*1.039</f>
        <v>10094.135768468399</v>
      </c>
      <c r="K250" s="210">
        <v>3.9</v>
      </c>
      <c r="L250" s="211"/>
    </row>
    <row r="251" spans="1:12" s="195" customFormat="1" ht="15" x14ac:dyDescent="0.25">
      <c r="A251" s="179" t="s">
        <v>240</v>
      </c>
      <c r="B251" s="187"/>
      <c r="C251" s="187"/>
      <c r="D251" s="187"/>
      <c r="E251" s="187"/>
      <c r="F251" s="187"/>
      <c r="G251" s="279">
        <v>10099.82</v>
      </c>
      <c r="H251" s="279">
        <f>G251*1.052</f>
        <v>10625.01064</v>
      </c>
      <c r="I251" s="279">
        <f>H251*1.045</f>
        <v>11103.136118799999</v>
      </c>
      <c r="J251" s="279">
        <f>I251*1.039</f>
        <v>11536.158427433198</v>
      </c>
      <c r="K251" s="210">
        <v>3.9</v>
      </c>
      <c r="L251" s="211"/>
    </row>
    <row r="252" spans="1:12" s="195" customFormat="1" ht="15" x14ac:dyDescent="0.25">
      <c r="A252" s="179" t="s">
        <v>237</v>
      </c>
      <c r="B252" s="187"/>
      <c r="C252" s="187"/>
      <c r="D252" s="187"/>
      <c r="E252" s="187"/>
      <c r="F252" s="187"/>
      <c r="G252" s="279">
        <v>1262.48</v>
      </c>
      <c r="H252" s="279">
        <f>G252*1.052</f>
        <v>1328.12896</v>
      </c>
      <c r="I252" s="279">
        <f>H252*1.045</f>
        <v>1387.8947631999999</v>
      </c>
      <c r="J252" s="279">
        <f>I252*1.039</f>
        <v>1442.0226589647998</v>
      </c>
      <c r="K252" s="210">
        <v>3.9</v>
      </c>
      <c r="L252" s="211"/>
    </row>
    <row r="253" spans="1:12" s="195" customFormat="1" ht="15" x14ac:dyDescent="0.25">
      <c r="A253" s="179" t="s">
        <v>238</v>
      </c>
      <c r="B253" s="187"/>
      <c r="C253" s="187"/>
      <c r="D253" s="187"/>
      <c r="E253" s="187"/>
      <c r="F253" s="187"/>
      <c r="G253" s="279">
        <v>1262.48</v>
      </c>
      <c r="H253" s="279">
        <f>G253*1.052</f>
        <v>1328.12896</v>
      </c>
      <c r="I253" s="279">
        <f>H253*1.045</f>
        <v>1387.8947631999999</v>
      </c>
      <c r="J253" s="279">
        <f>I253*1.039</f>
        <v>1442.0226589647998</v>
      </c>
      <c r="K253" s="210">
        <v>3.9</v>
      </c>
      <c r="L253" s="211"/>
    </row>
    <row r="254" spans="1:12" s="195" customFormat="1" ht="15" x14ac:dyDescent="0.25">
      <c r="A254" s="180" t="s">
        <v>241</v>
      </c>
      <c r="B254" s="182" t="s">
        <v>243</v>
      </c>
      <c r="C254" s="187"/>
      <c r="D254" s="187"/>
      <c r="E254" s="187"/>
      <c r="F254" s="187"/>
      <c r="G254" s="187"/>
      <c r="H254" s="187"/>
      <c r="I254" s="187"/>
      <c r="J254" s="187"/>
      <c r="K254" s="187"/>
      <c r="L254" s="211"/>
    </row>
    <row r="255" spans="1:12" s="195" customFormat="1" ht="15" x14ac:dyDescent="0.25">
      <c r="A255" s="179" t="s">
        <v>242</v>
      </c>
      <c r="B255" s="182" t="s">
        <v>245</v>
      </c>
      <c r="C255" s="187"/>
      <c r="D255" s="187"/>
      <c r="E255" s="187"/>
      <c r="F255" s="187"/>
      <c r="G255" s="187"/>
      <c r="H255" s="187"/>
      <c r="I255" s="187"/>
      <c r="J255" s="187"/>
      <c r="K255" s="187"/>
      <c r="L255" s="211"/>
    </row>
    <row r="256" spans="1:12" s="195" customFormat="1" ht="15" x14ac:dyDescent="0.25">
      <c r="A256" s="179" t="s">
        <v>307</v>
      </c>
      <c r="B256" s="182"/>
      <c r="C256" s="187"/>
      <c r="D256" s="187"/>
      <c r="E256" s="187"/>
      <c r="F256" s="187"/>
      <c r="G256" s="187"/>
      <c r="H256" s="187"/>
      <c r="I256" s="187"/>
      <c r="J256" s="187"/>
      <c r="K256" s="187"/>
      <c r="L256" s="211"/>
    </row>
    <row r="257" spans="1:12" s="195" customFormat="1" ht="15" x14ac:dyDescent="0.25">
      <c r="A257" s="179" t="s">
        <v>246</v>
      </c>
      <c r="B257" s="187"/>
      <c r="C257" s="187"/>
      <c r="D257" s="187"/>
      <c r="E257" s="187"/>
      <c r="F257" s="187"/>
      <c r="G257" s="187"/>
      <c r="H257" s="187"/>
      <c r="I257" s="187"/>
      <c r="J257" s="187"/>
      <c r="K257" s="187"/>
      <c r="L257" s="211"/>
    </row>
    <row r="258" spans="1:12" s="195" customFormat="1" ht="15" x14ac:dyDescent="0.25">
      <c r="A258" s="183" t="s">
        <v>248</v>
      </c>
      <c r="B258" s="187"/>
      <c r="C258" s="187"/>
      <c r="D258" s="187"/>
      <c r="E258" s="187"/>
      <c r="F258" s="187"/>
      <c r="G258" s="187"/>
      <c r="H258" s="187"/>
      <c r="I258" s="187"/>
      <c r="J258" s="187"/>
      <c r="K258" s="187"/>
      <c r="L258" s="211"/>
    </row>
    <row r="259" spans="1:12" s="195" customFormat="1" ht="15" x14ac:dyDescent="0.25">
      <c r="A259" s="184" t="s">
        <v>249</v>
      </c>
      <c r="B259" s="187"/>
      <c r="C259" s="187"/>
      <c r="D259" s="187"/>
      <c r="E259" s="187"/>
      <c r="F259" s="187"/>
      <c r="G259" s="187"/>
      <c r="H259" s="187"/>
      <c r="I259" s="187"/>
      <c r="J259" s="187"/>
      <c r="K259" s="187"/>
      <c r="L259" s="211"/>
    </row>
    <row r="260" spans="1:12" s="195" customFormat="1" ht="15" x14ac:dyDescent="0.25">
      <c r="A260" s="184" t="s">
        <v>250</v>
      </c>
      <c r="B260" s="187"/>
      <c r="C260" s="187"/>
      <c r="D260" s="187"/>
      <c r="E260" s="187"/>
      <c r="F260" s="187"/>
      <c r="G260" s="187"/>
      <c r="H260" s="187"/>
      <c r="I260" s="187"/>
      <c r="J260" s="187"/>
      <c r="K260" s="187"/>
      <c r="L260" s="211"/>
    </row>
    <row r="261" spans="1:12" s="195" customFormat="1" ht="15" x14ac:dyDescent="0.25">
      <c r="A261" s="183"/>
      <c r="B261" s="187"/>
      <c r="C261" s="187"/>
      <c r="D261" s="187"/>
      <c r="E261" s="187"/>
      <c r="F261" s="187"/>
      <c r="G261" s="187"/>
      <c r="H261" s="187"/>
      <c r="I261" s="187"/>
      <c r="J261" s="187"/>
      <c r="K261" s="187"/>
      <c r="L261" s="211"/>
    </row>
    <row r="262" spans="1:12" s="195" customFormat="1" x14ac:dyDescent="0.2">
      <c r="A262" s="288" t="s">
        <v>257</v>
      </c>
      <c r="B262" s="288"/>
      <c r="C262" s="288"/>
      <c r="D262" s="288"/>
      <c r="E262" s="288"/>
      <c r="F262" s="288"/>
      <c r="G262" s="288"/>
      <c r="H262" s="288"/>
      <c r="I262" s="288"/>
      <c r="J262" s="288"/>
      <c r="K262" s="288"/>
      <c r="L262" s="211"/>
    </row>
    <row r="263" spans="1:12" s="195" customFormat="1" x14ac:dyDescent="0.2">
      <c r="A263" s="192"/>
      <c r="B263" s="192"/>
      <c r="C263" s="192"/>
      <c r="D263" s="192"/>
      <c r="E263" s="192"/>
      <c r="F263" s="192"/>
      <c r="G263" s="170" t="s">
        <v>304</v>
      </c>
      <c r="H263" s="170" t="s">
        <v>306</v>
      </c>
      <c r="I263" s="170" t="s">
        <v>311</v>
      </c>
      <c r="J263" s="170" t="s">
        <v>312</v>
      </c>
      <c r="K263" s="257" t="s">
        <v>1</v>
      </c>
      <c r="L263" s="211"/>
    </row>
    <row r="264" spans="1:12" s="195" customFormat="1" x14ac:dyDescent="0.2">
      <c r="A264" s="187" t="s">
        <v>255</v>
      </c>
      <c r="B264" s="187"/>
      <c r="C264" s="187"/>
      <c r="D264" s="187"/>
      <c r="E264" s="187"/>
      <c r="F264" s="187"/>
      <c r="G264" s="280">
        <v>252.49</v>
      </c>
      <c r="H264" s="280">
        <f>G264*1.052</f>
        <v>265.61948000000001</v>
      </c>
      <c r="I264" s="280">
        <f>H264*1.045</f>
        <v>277.57235659999998</v>
      </c>
      <c r="J264" s="280">
        <f>I264*1.039</f>
        <v>288.39767850739997</v>
      </c>
      <c r="K264" s="210">
        <v>3.9</v>
      </c>
      <c r="L264" s="211"/>
    </row>
    <row r="265" spans="1:12" s="195" customFormat="1" x14ac:dyDescent="0.2">
      <c r="A265" s="187" t="s">
        <v>256</v>
      </c>
      <c r="B265" s="187"/>
      <c r="C265" s="187"/>
      <c r="D265" s="187"/>
      <c r="E265" s="187"/>
      <c r="F265" s="187"/>
      <c r="G265" s="280">
        <v>631.24</v>
      </c>
      <c r="H265" s="280">
        <f>G265*1.052</f>
        <v>664.06448</v>
      </c>
      <c r="I265" s="280">
        <f>H265*1.045</f>
        <v>693.94738159999997</v>
      </c>
      <c r="J265" s="280">
        <f>I265*1.039</f>
        <v>721.0113294823999</v>
      </c>
      <c r="K265" s="210">
        <v>3.9</v>
      </c>
      <c r="L265" s="211"/>
    </row>
    <row r="266" spans="1:12" s="195" customFormat="1" x14ac:dyDescent="0.2">
      <c r="A266" s="187"/>
      <c r="B266" s="187"/>
      <c r="C266" s="187"/>
      <c r="D266" s="187"/>
      <c r="E266" s="187"/>
      <c r="F266" s="187"/>
      <c r="G266" s="281"/>
      <c r="H266" s="281"/>
      <c r="I266" s="281"/>
      <c r="J266" s="281"/>
      <c r="K266" s="186"/>
      <c r="L266" s="211"/>
    </row>
    <row r="267" spans="1:12" s="195" customFormat="1" x14ac:dyDescent="0.2">
      <c r="A267" s="185" t="s">
        <v>286</v>
      </c>
      <c r="B267" s="186"/>
      <c r="C267" s="187"/>
      <c r="D267" s="187"/>
      <c r="E267" s="187"/>
      <c r="F267" s="187"/>
      <c r="G267" s="170" t="s">
        <v>304</v>
      </c>
      <c r="H267" s="170" t="s">
        <v>306</v>
      </c>
      <c r="I267" s="170" t="s">
        <v>311</v>
      </c>
      <c r="J267" s="170" t="s">
        <v>312</v>
      </c>
      <c r="K267" s="171" t="s">
        <v>1</v>
      </c>
      <c r="L267" s="211"/>
    </row>
    <row r="268" spans="1:12" s="195" customFormat="1" x14ac:dyDescent="0.2">
      <c r="A268" s="185" t="s">
        <v>278</v>
      </c>
      <c r="B268" s="186"/>
      <c r="C268" s="187"/>
      <c r="D268" s="187"/>
      <c r="E268" s="187"/>
      <c r="F268" s="187"/>
      <c r="G268" s="280">
        <v>1060</v>
      </c>
      <c r="H268" s="280">
        <f>G268*1.052</f>
        <v>1115.1200000000001</v>
      </c>
      <c r="I268" s="280">
        <f>H268*1.045</f>
        <v>1165.3004000000001</v>
      </c>
      <c r="J268" s="280">
        <f t="shared" ref="J268:J274" si="32">I268*1.039</f>
        <v>1210.7471155999999</v>
      </c>
      <c r="K268" s="210">
        <v>3.9</v>
      </c>
      <c r="L268" s="211"/>
    </row>
    <row r="269" spans="1:12" s="195" customFormat="1" x14ac:dyDescent="0.2">
      <c r="A269" s="186" t="s">
        <v>279</v>
      </c>
      <c r="B269" s="186"/>
      <c r="C269" s="187"/>
      <c r="D269" s="187"/>
      <c r="E269" s="187"/>
      <c r="F269" s="187"/>
      <c r="G269" s="280">
        <v>2332</v>
      </c>
      <c r="H269" s="280">
        <f t="shared" ref="H269:H274" si="33">G269*1.052</f>
        <v>2453.2640000000001</v>
      </c>
      <c r="I269" s="280">
        <f t="shared" ref="I269:I274" si="34">H269*1.045</f>
        <v>2563.6608799999999</v>
      </c>
      <c r="J269" s="280">
        <f t="shared" si="32"/>
        <v>2663.6436543199998</v>
      </c>
      <c r="K269" s="210">
        <v>3.9</v>
      </c>
      <c r="L269" s="211"/>
    </row>
    <row r="270" spans="1:12" s="195" customFormat="1" x14ac:dyDescent="0.2">
      <c r="A270" s="186" t="s">
        <v>280</v>
      </c>
      <c r="B270" s="186"/>
      <c r="C270" s="187"/>
      <c r="D270" s="187"/>
      <c r="E270" s="187"/>
      <c r="F270" s="187"/>
      <c r="G270" s="280">
        <v>4240</v>
      </c>
      <c r="H270" s="280">
        <f t="shared" si="33"/>
        <v>4460.4800000000005</v>
      </c>
      <c r="I270" s="280">
        <f t="shared" si="34"/>
        <v>4661.2016000000003</v>
      </c>
      <c r="J270" s="280">
        <f t="shared" si="32"/>
        <v>4842.9884623999997</v>
      </c>
      <c r="K270" s="210">
        <v>3.9</v>
      </c>
      <c r="L270" s="211"/>
    </row>
    <row r="271" spans="1:12" s="195" customFormat="1" x14ac:dyDescent="0.2">
      <c r="A271" s="186" t="s">
        <v>281</v>
      </c>
      <c r="B271" s="186"/>
      <c r="C271" s="187"/>
      <c r="D271" s="187"/>
      <c r="E271" s="187"/>
      <c r="F271" s="187"/>
      <c r="G271" s="280">
        <v>5300</v>
      </c>
      <c r="H271" s="280">
        <f t="shared" si="33"/>
        <v>5575.6</v>
      </c>
      <c r="I271" s="280">
        <f t="shared" si="34"/>
        <v>5826.5020000000004</v>
      </c>
      <c r="J271" s="280">
        <f t="shared" si="32"/>
        <v>6053.7355779999998</v>
      </c>
      <c r="K271" s="210">
        <v>3.9</v>
      </c>
      <c r="L271" s="211"/>
    </row>
    <row r="272" spans="1:12" s="195" customFormat="1" x14ac:dyDescent="0.2">
      <c r="A272" s="186" t="s">
        <v>282</v>
      </c>
      <c r="B272" s="186"/>
      <c r="C272" s="187"/>
      <c r="D272" s="187"/>
      <c r="E272" s="187"/>
      <c r="F272" s="187"/>
      <c r="G272" s="280">
        <v>6254</v>
      </c>
      <c r="H272" s="280">
        <f t="shared" si="33"/>
        <v>6579.2080000000005</v>
      </c>
      <c r="I272" s="280">
        <f t="shared" si="34"/>
        <v>6875.2723599999999</v>
      </c>
      <c r="J272" s="280">
        <f t="shared" si="32"/>
        <v>7143.4079820399993</v>
      </c>
      <c r="K272" s="210">
        <v>3.9</v>
      </c>
      <c r="L272" s="211"/>
    </row>
    <row r="273" spans="1:12" s="195" customFormat="1" x14ac:dyDescent="0.2">
      <c r="A273" s="186" t="s">
        <v>283</v>
      </c>
      <c r="B273" s="186"/>
      <c r="C273" s="187"/>
      <c r="D273" s="187"/>
      <c r="E273" s="187"/>
      <c r="F273" s="187"/>
      <c r="G273" s="280">
        <v>7632</v>
      </c>
      <c r="H273" s="280">
        <f t="shared" si="33"/>
        <v>8028.8640000000005</v>
      </c>
      <c r="I273" s="280">
        <f t="shared" si="34"/>
        <v>8390.1628799999999</v>
      </c>
      <c r="J273" s="280">
        <f t="shared" si="32"/>
        <v>8717.3792323199996</v>
      </c>
      <c r="K273" s="210">
        <v>3.9</v>
      </c>
      <c r="L273" s="211"/>
    </row>
    <row r="274" spans="1:12" s="195" customFormat="1" x14ac:dyDescent="0.2">
      <c r="A274" s="186" t="s">
        <v>284</v>
      </c>
      <c r="B274" s="186"/>
      <c r="C274" s="187"/>
      <c r="D274" s="187"/>
      <c r="E274" s="187"/>
      <c r="F274" s="187"/>
      <c r="G274" s="280">
        <v>1590</v>
      </c>
      <c r="H274" s="280">
        <f t="shared" si="33"/>
        <v>1672.68</v>
      </c>
      <c r="I274" s="280">
        <f t="shared" si="34"/>
        <v>1747.9505999999999</v>
      </c>
      <c r="J274" s="280">
        <f t="shared" si="32"/>
        <v>1816.1206733999998</v>
      </c>
      <c r="K274" s="210">
        <v>3.9</v>
      </c>
      <c r="L274" s="211"/>
    </row>
    <row r="275" spans="1:12" s="195" customFormat="1" x14ac:dyDescent="0.2">
      <c r="A275" s="187"/>
      <c r="B275" s="187"/>
      <c r="C275" s="187"/>
      <c r="D275" s="187"/>
      <c r="E275" s="187"/>
      <c r="F275" s="187"/>
      <c r="G275" s="281"/>
      <c r="H275" s="281"/>
      <c r="I275" s="281"/>
      <c r="J275" s="281"/>
      <c r="K275" s="186"/>
      <c r="L275" s="211"/>
    </row>
    <row r="276" spans="1:12" s="195" customFormat="1" x14ac:dyDescent="0.2">
      <c r="A276" s="188" t="s">
        <v>285</v>
      </c>
      <c r="B276" s="187"/>
      <c r="C276" s="187"/>
      <c r="D276" s="187"/>
      <c r="E276" s="187"/>
      <c r="F276" s="187"/>
      <c r="G276" s="281"/>
      <c r="H276" s="281"/>
      <c r="I276" s="281"/>
      <c r="J276" s="281"/>
      <c r="K276" s="186"/>
      <c r="L276" s="211"/>
    </row>
    <row r="277" spans="1:12" s="195" customFormat="1" x14ac:dyDescent="0.2">
      <c r="A277" s="188" t="s">
        <v>287</v>
      </c>
      <c r="B277" s="187"/>
      <c r="C277" s="187"/>
      <c r="D277" s="187"/>
      <c r="E277" s="187"/>
      <c r="F277" s="187"/>
      <c r="G277" s="170" t="s">
        <v>304</v>
      </c>
      <c r="H277" s="170" t="s">
        <v>306</v>
      </c>
      <c r="I277" s="170" t="s">
        <v>311</v>
      </c>
      <c r="J277" s="170" t="s">
        <v>312</v>
      </c>
      <c r="K277" s="171" t="s">
        <v>1</v>
      </c>
      <c r="L277" s="211"/>
    </row>
    <row r="278" spans="1:12" s="195" customFormat="1" x14ac:dyDescent="0.2">
      <c r="A278" s="187" t="s">
        <v>288</v>
      </c>
      <c r="B278" s="187"/>
      <c r="C278" s="187"/>
      <c r="D278" s="187"/>
      <c r="E278" s="187"/>
      <c r="F278" s="187"/>
      <c r="G278" s="280">
        <v>1060</v>
      </c>
      <c r="H278" s="280">
        <f>G278*1.052</f>
        <v>1115.1200000000001</v>
      </c>
      <c r="I278" s="280">
        <f>H278*1.045</f>
        <v>1165.3004000000001</v>
      </c>
      <c r="J278" s="280">
        <f>I278*1.039</f>
        <v>1210.7471155999999</v>
      </c>
      <c r="K278" s="210">
        <v>3.9</v>
      </c>
      <c r="L278" s="211"/>
    </row>
    <row r="279" spans="1:12" s="195" customFormat="1" x14ac:dyDescent="0.2">
      <c r="A279" s="187" t="s">
        <v>289</v>
      </c>
      <c r="B279" s="187"/>
      <c r="C279" s="187"/>
      <c r="D279" s="187"/>
      <c r="E279" s="187"/>
      <c r="F279" s="187"/>
      <c r="G279" s="280">
        <v>530</v>
      </c>
      <c r="H279" s="280">
        <f>G279*1.052</f>
        <v>557.56000000000006</v>
      </c>
      <c r="I279" s="280">
        <f>H279*1.045</f>
        <v>582.65020000000004</v>
      </c>
      <c r="J279" s="280">
        <f>I279*1.039</f>
        <v>605.37355779999996</v>
      </c>
      <c r="K279" s="210">
        <v>3.9</v>
      </c>
      <c r="L279" s="211"/>
    </row>
    <row r="280" spans="1:12" s="195" customFormat="1" x14ac:dyDescent="0.2">
      <c r="A280" s="187"/>
      <c r="B280" s="187"/>
      <c r="C280" s="187"/>
      <c r="D280" s="187"/>
      <c r="E280" s="187"/>
      <c r="F280" s="187"/>
      <c r="G280" s="281"/>
      <c r="H280" s="281"/>
      <c r="I280" s="281"/>
      <c r="J280" s="281"/>
      <c r="K280" s="210"/>
      <c r="L280" s="211"/>
    </row>
    <row r="281" spans="1:12" s="195" customFormat="1" x14ac:dyDescent="0.2">
      <c r="A281" s="188" t="s">
        <v>291</v>
      </c>
      <c r="B281" s="187"/>
      <c r="C281" s="187"/>
      <c r="D281" s="187"/>
      <c r="E281" s="187"/>
      <c r="F281" s="187"/>
      <c r="G281" s="170" t="s">
        <v>304</v>
      </c>
      <c r="H281" s="170" t="s">
        <v>306</v>
      </c>
      <c r="I281" s="170" t="s">
        <v>311</v>
      </c>
      <c r="J281" s="170" t="s">
        <v>312</v>
      </c>
      <c r="K281" s="171" t="s">
        <v>1</v>
      </c>
      <c r="L281" s="211"/>
    </row>
    <row r="282" spans="1:12" s="195" customFormat="1" x14ac:dyDescent="0.2">
      <c r="A282" s="187" t="s">
        <v>292</v>
      </c>
      <c r="B282" s="187"/>
      <c r="C282" s="187"/>
      <c r="D282" s="187"/>
      <c r="E282" s="187"/>
      <c r="F282" s="187"/>
      <c r="G282" s="280">
        <v>636</v>
      </c>
      <c r="H282" s="280">
        <f>G282*1.052</f>
        <v>669.072</v>
      </c>
      <c r="I282" s="280">
        <f>H282*1.045</f>
        <v>699.18023999999991</v>
      </c>
      <c r="J282" s="280">
        <f t="shared" ref="J282:J289" si="35">I282*1.039</f>
        <v>726.44826935999981</v>
      </c>
      <c r="K282" s="210">
        <v>3.9</v>
      </c>
      <c r="L282" s="211"/>
    </row>
    <row r="283" spans="1:12" s="195" customFormat="1" x14ac:dyDescent="0.2">
      <c r="A283" s="187" t="s">
        <v>293</v>
      </c>
      <c r="B283" s="187"/>
      <c r="C283" s="187"/>
      <c r="D283" s="187"/>
      <c r="E283" s="187"/>
      <c r="F283" s="187"/>
      <c r="G283" s="280">
        <v>53</v>
      </c>
      <c r="H283" s="280">
        <f t="shared" ref="H283:H289" si="36">G283*1.052</f>
        <v>55.756</v>
      </c>
      <c r="I283" s="280">
        <f t="shared" ref="I283:I289" si="37">H283*1.045</f>
        <v>58.26502</v>
      </c>
      <c r="J283" s="280">
        <f t="shared" si="35"/>
        <v>60.537355779999999</v>
      </c>
      <c r="K283" s="210">
        <v>3.9</v>
      </c>
      <c r="L283" s="211"/>
    </row>
    <row r="284" spans="1:12" s="195" customFormat="1" x14ac:dyDescent="0.2">
      <c r="A284" s="187" t="s">
        <v>294</v>
      </c>
      <c r="B284" s="187"/>
      <c r="C284" s="187"/>
      <c r="D284" s="187"/>
      <c r="E284" s="187"/>
      <c r="F284" s="187"/>
      <c r="G284" s="280">
        <v>318</v>
      </c>
      <c r="H284" s="280">
        <f t="shared" si="36"/>
        <v>334.536</v>
      </c>
      <c r="I284" s="280">
        <f t="shared" si="37"/>
        <v>349.59011999999996</v>
      </c>
      <c r="J284" s="280">
        <f t="shared" si="35"/>
        <v>363.22413467999991</v>
      </c>
      <c r="K284" s="210">
        <v>3.9</v>
      </c>
      <c r="L284" s="211"/>
    </row>
    <row r="285" spans="1:12" s="195" customFormat="1" x14ac:dyDescent="0.2">
      <c r="A285" s="187" t="s">
        <v>295</v>
      </c>
      <c r="B285" s="187"/>
      <c r="C285" s="187"/>
      <c r="D285" s="187"/>
      <c r="E285" s="187"/>
      <c r="F285" s="187"/>
      <c r="G285" s="280">
        <v>318</v>
      </c>
      <c r="H285" s="280">
        <f t="shared" si="36"/>
        <v>334.536</v>
      </c>
      <c r="I285" s="280">
        <f t="shared" si="37"/>
        <v>349.59011999999996</v>
      </c>
      <c r="J285" s="280">
        <f t="shared" si="35"/>
        <v>363.22413467999991</v>
      </c>
      <c r="K285" s="210">
        <v>3.9</v>
      </c>
      <c r="L285" s="211"/>
    </row>
    <row r="286" spans="1:12" s="195" customFormat="1" x14ac:dyDescent="0.2">
      <c r="A286" s="187" t="s">
        <v>296</v>
      </c>
      <c r="B286" s="187"/>
      <c r="C286" s="187"/>
      <c r="D286" s="187"/>
      <c r="E286" s="187"/>
      <c r="F286" s="187"/>
      <c r="G286" s="280">
        <v>159</v>
      </c>
      <c r="H286" s="280">
        <f t="shared" si="36"/>
        <v>167.268</v>
      </c>
      <c r="I286" s="280">
        <f t="shared" si="37"/>
        <v>174.79505999999998</v>
      </c>
      <c r="J286" s="280">
        <f t="shared" si="35"/>
        <v>181.61206733999995</v>
      </c>
      <c r="K286" s="210">
        <v>3.9</v>
      </c>
      <c r="L286" s="211"/>
    </row>
    <row r="287" spans="1:12" s="195" customFormat="1" x14ac:dyDescent="0.2">
      <c r="A287" s="187" t="s">
        <v>297</v>
      </c>
      <c r="B287" s="187"/>
      <c r="C287" s="187"/>
      <c r="D287" s="187"/>
      <c r="E287" s="187"/>
      <c r="F287" s="187"/>
      <c r="G287" s="280">
        <v>159</v>
      </c>
      <c r="H287" s="280">
        <f t="shared" si="36"/>
        <v>167.268</v>
      </c>
      <c r="I287" s="280">
        <f t="shared" si="37"/>
        <v>174.79505999999998</v>
      </c>
      <c r="J287" s="280">
        <f t="shared" si="35"/>
        <v>181.61206733999995</v>
      </c>
      <c r="K287" s="210">
        <v>3.9</v>
      </c>
      <c r="L287" s="211"/>
    </row>
    <row r="288" spans="1:12" s="195" customFormat="1" x14ac:dyDescent="0.2">
      <c r="A288" s="187" t="s">
        <v>298</v>
      </c>
      <c r="B288" s="187"/>
      <c r="C288" s="187"/>
      <c r="D288" s="187"/>
      <c r="E288" s="187"/>
      <c r="F288" s="187"/>
      <c r="G288" s="280">
        <v>212</v>
      </c>
      <c r="H288" s="280">
        <f t="shared" si="36"/>
        <v>223.024</v>
      </c>
      <c r="I288" s="280">
        <f t="shared" si="37"/>
        <v>233.06008</v>
      </c>
      <c r="J288" s="280">
        <f t="shared" si="35"/>
        <v>242.14942311999999</v>
      </c>
      <c r="K288" s="210">
        <v>3.9</v>
      </c>
      <c r="L288" s="211"/>
    </row>
    <row r="289" spans="1:12" s="195" customFormat="1" x14ac:dyDescent="0.2">
      <c r="A289" s="187" t="s">
        <v>299</v>
      </c>
      <c r="B289" s="187"/>
      <c r="C289" s="187"/>
      <c r="D289" s="187"/>
      <c r="E289" s="187"/>
      <c r="F289" s="187"/>
      <c r="G289" s="280">
        <v>159</v>
      </c>
      <c r="H289" s="280">
        <f t="shared" si="36"/>
        <v>167.268</v>
      </c>
      <c r="I289" s="280">
        <f t="shared" si="37"/>
        <v>174.79505999999998</v>
      </c>
      <c r="J289" s="280">
        <f t="shared" si="35"/>
        <v>181.61206733999995</v>
      </c>
      <c r="K289" s="210">
        <v>3.9</v>
      </c>
      <c r="L289" s="211"/>
    </row>
    <row r="290" spans="1:12" s="195" customFormat="1" x14ac:dyDescent="0.2">
      <c r="A290" s="187"/>
      <c r="B290" s="187"/>
      <c r="C290" s="187"/>
      <c r="D290" s="187"/>
      <c r="E290" s="187"/>
      <c r="F290" s="187"/>
      <c r="G290" s="281"/>
      <c r="H290" s="281"/>
      <c r="I290" s="281"/>
      <c r="J290" s="281"/>
      <c r="K290" s="186"/>
      <c r="L290" s="211"/>
    </row>
    <row r="291" spans="1:12" s="195" customFormat="1" x14ac:dyDescent="0.2">
      <c r="A291" s="289" t="s">
        <v>38</v>
      </c>
      <c r="B291" s="290"/>
      <c r="C291" s="290"/>
      <c r="D291" s="290"/>
      <c r="E291" s="290"/>
      <c r="F291" s="290"/>
      <c r="G291" s="290"/>
      <c r="H291" s="290"/>
      <c r="I291" s="290"/>
      <c r="J291" s="290"/>
      <c r="K291" s="291"/>
      <c r="L291" s="211"/>
    </row>
    <row r="292" spans="1:12" s="195" customFormat="1" x14ac:dyDescent="0.2">
      <c r="A292" s="187" t="s">
        <v>136</v>
      </c>
      <c r="B292" s="187"/>
      <c r="C292" s="187"/>
      <c r="D292" s="187"/>
      <c r="E292" s="187"/>
      <c r="F292" s="187"/>
      <c r="G292" s="187"/>
      <c r="H292" s="187"/>
      <c r="I292" s="187"/>
      <c r="J292" s="187"/>
      <c r="K292" s="187"/>
      <c r="L292" s="211"/>
    </row>
    <row r="293" spans="1:12" s="195" customFormat="1" ht="15" x14ac:dyDescent="0.25">
      <c r="A293" s="177"/>
      <c r="B293" s="187"/>
      <c r="C293" s="187"/>
      <c r="D293" s="187"/>
      <c r="E293" s="187"/>
      <c r="F293" s="187"/>
      <c r="G293" s="187"/>
      <c r="H293" s="187"/>
      <c r="I293" s="187"/>
      <c r="J293" s="187"/>
      <c r="K293" s="187"/>
      <c r="L293" s="211"/>
    </row>
    <row r="294" spans="1:12" s="195" customFormat="1" ht="15" x14ac:dyDescent="0.25">
      <c r="A294" s="177"/>
      <c r="B294" s="187"/>
      <c r="C294" s="187"/>
      <c r="D294" s="187"/>
      <c r="E294" s="187"/>
      <c r="F294" s="187"/>
      <c r="G294" s="187"/>
      <c r="H294" s="187"/>
      <c r="I294" s="187"/>
      <c r="J294" s="187"/>
      <c r="K294" s="187"/>
      <c r="L294" s="211"/>
    </row>
    <row r="295" spans="1:12" s="195" customFormat="1" x14ac:dyDescent="0.2">
      <c r="A295" s="187"/>
      <c r="B295" s="187"/>
      <c r="C295" s="187"/>
      <c r="D295" s="187"/>
      <c r="E295" s="187"/>
      <c r="F295" s="187"/>
      <c r="G295" s="187"/>
      <c r="H295" s="187"/>
      <c r="I295" s="187"/>
      <c r="J295" s="187"/>
      <c r="K295" s="187"/>
      <c r="L295" s="211"/>
    </row>
    <row r="296" spans="1:12" s="195" customFormat="1" x14ac:dyDescent="0.2">
      <c r="A296" s="187"/>
      <c r="B296" s="187"/>
      <c r="C296" s="187"/>
      <c r="D296" s="187"/>
      <c r="E296" s="187"/>
      <c r="F296" s="187"/>
      <c r="G296" s="187"/>
      <c r="H296" s="187"/>
      <c r="I296" s="187"/>
      <c r="J296" s="187"/>
      <c r="K296" s="187"/>
      <c r="L296" s="211"/>
    </row>
    <row r="297" spans="1:12" s="195" customFormat="1" x14ac:dyDescent="0.2">
      <c r="A297" s="187"/>
      <c r="B297" s="187"/>
      <c r="C297" s="187"/>
      <c r="D297" s="187"/>
      <c r="E297" s="187"/>
      <c r="F297" s="187"/>
      <c r="G297" s="187"/>
      <c r="H297" s="187"/>
      <c r="I297" s="187"/>
      <c r="J297" s="187"/>
      <c r="K297" s="187"/>
      <c r="L297" s="211"/>
    </row>
    <row r="298" spans="1:12" s="195" customFormat="1" x14ac:dyDescent="0.2">
      <c r="A298" s="187"/>
      <c r="B298" s="187"/>
      <c r="C298" s="187"/>
      <c r="D298" s="187"/>
      <c r="E298" s="187"/>
      <c r="F298" s="187"/>
      <c r="G298" s="187"/>
      <c r="H298" s="187"/>
      <c r="I298" s="187"/>
      <c r="J298" s="187"/>
      <c r="K298" s="187"/>
      <c r="L298" s="211"/>
    </row>
    <row r="299" spans="1:12" s="195" customFormat="1" x14ac:dyDescent="0.2">
      <c r="A299" s="187"/>
      <c r="B299" s="187"/>
      <c r="C299" s="187"/>
      <c r="D299" s="187"/>
      <c r="E299" s="187"/>
      <c r="F299" s="187"/>
      <c r="G299" s="187"/>
      <c r="H299" s="187"/>
      <c r="I299" s="187"/>
      <c r="J299" s="187"/>
      <c r="K299" s="187"/>
      <c r="L299" s="211"/>
    </row>
    <row r="300" spans="1:12" s="195" customFormat="1" x14ac:dyDescent="0.2">
      <c r="A300" s="187"/>
      <c r="B300" s="187"/>
      <c r="C300" s="187"/>
      <c r="D300" s="187"/>
      <c r="E300" s="187"/>
      <c r="F300" s="187"/>
      <c r="G300" s="187"/>
      <c r="H300" s="187"/>
      <c r="I300" s="187"/>
      <c r="J300" s="187"/>
      <c r="K300" s="187"/>
      <c r="L300" s="211"/>
    </row>
    <row r="301" spans="1:12" s="195" customFormat="1" x14ac:dyDescent="0.2">
      <c r="A301" s="187"/>
      <c r="B301" s="187"/>
      <c r="C301" s="187"/>
      <c r="D301" s="187"/>
      <c r="E301" s="187"/>
      <c r="F301" s="187"/>
      <c r="G301" s="187"/>
      <c r="H301" s="187"/>
      <c r="I301" s="187"/>
      <c r="J301" s="187"/>
      <c r="K301" s="187"/>
      <c r="L301" s="211"/>
    </row>
    <row r="302" spans="1:12" s="195" customFormat="1" x14ac:dyDescent="0.2">
      <c r="A302" s="187"/>
      <c r="B302" s="187"/>
      <c r="C302" s="187"/>
      <c r="D302" s="187"/>
      <c r="E302" s="187"/>
      <c r="F302" s="187"/>
      <c r="G302" s="187"/>
      <c r="H302" s="187"/>
      <c r="I302" s="187"/>
      <c r="J302" s="187"/>
      <c r="K302" s="187"/>
      <c r="L302" s="211"/>
    </row>
    <row r="303" spans="1:12" s="195" customFormat="1" x14ac:dyDescent="0.2">
      <c r="A303" s="187"/>
      <c r="B303" s="187"/>
      <c r="C303" s="187"/>
      <c r="D303" s="187"/>
      <c r="E303" s="187"/>
      <c r="F303" s="187"/>
      <c r="G303" s="187"/>
      <c r="H303" s="187"/>
      <c r="I303" s="187"/>
      <c r="J303" s="187"/>
      <c r="K303" s="187"/>
      <c r="L303" s="211"/>
    </row>
    <row r="304" spans="1:12" s="195" customFormat="1" x14ac:dyDescent="0.2">
      <c r="A304" s="187"/>
      <c r="B304" s="187"/>
      <c r="C304" s="187"/>
      <c r="D304" s="187"/>
      <c r="E304" s="187"/>
      <c r="F304" s="187"/>
      <c r="G304" s="187"/>
      <c r="H304" s="187"/>
      <c r="I304" s="187"/>
      <c r="J304" s="187"/>
      <c r="K304" s="187"/>
      <c r="L304" s="211"/>
    </row>
    <row r="305" spans="1:12" s="195" customFormat="1" x14ac:dyDescent="0.2">
      <c r="A305" s="187"/>
      <c r="B305" s="187"/>
      <c r="C305" s="187"/>
      <c r="D305" s="187"/>
      <c r="E305" s="187"/>
      <c r="F305" s="187"/>
      <c r="G305" s="187"/>
      <c r="H305" s="187"/>
      <c r="I305" s="187"/>
      <c r="J305" s="187"/>
      <c r="K305" s="187"/>
      <c r="L305" s="211"/>
    </row>
    <row r="306" spans="1:12" s="195" customFormat="1" x14ac:dyDescent="0.2">
      <c r="A306" s="187"/>
      <c r="B306" s="187"/>
      <c r="C306" s="187"/>
      <c r="D306" s="187"/>
      <c r="E306" s="187"/>
      <c r="F306" s="187"/>
      <c r="G306" s="187"/>
      <c r="H306" s="187"/>
      <c r="I306" s="187"/>
      <c r="J306" s="187"/>
      <c r="K306" s="187"/>
      <c r="L306" s="211"/>
    </row>
    <row r="307" spans="1:12" s="195" customFormat="1" x14ac:dyDescent="0.2">
      <c r="A307" s="187"/>
      <c r="B307" s="187"/>
      <c r="C307" s="187"/>
      <c r="D307" s="187"/>
      <c r="E307" s="187"/>
      <c r="F307" s="187"/>
      <c r="G307" s="187"/>
      <c r="H307" s="187"/>
      <c r="I307" s="187"/>
      <c r="J307" s="187"/>
      <c r="K307" s="187"/>
      <c r="L307" s="211"/>
    </row>
    <row r="308" spans="1:12" s="195" customFormat="1" x14ac:dyDescent="0.2">
      <c r="A308" s="187"/>
      <c r="B308" s="187"/>
      <c r="C308" s="187"/>
      <c r="D308" s="187"/>
      <c r="E308" s="187"/>
      <c r="F308" s="187"/>
      <c r="G308" s="187"/>
      <c r="H308" s="187"/>
      <c r="I308" s="187"/>
      <c r="J308" s="187"/>
      <c r="K308" s="187"/>
      <c r="L308" s="211"/>
    </row>
    <row r="309" spans="1:12" s="195" customFormat="1" x14ac:dyDescent="0.2">
      <c r="A309" s="187"/>
      <c r="B309" s="187"/>
      <c r="C309" s="187"/>
      <c r="D309" s="187"/>
      <c r="E309" s="187"/>
      <c r="F309" s="187"/>
      <c r="G309" s="187"/>
      <c r="H309" s="187"/>
      <c r="I309" s="187"/>
      <c r="J309" s="187"/>
      <c r="K309" s="187"/>
      <c r="L309" s="211"/>
    </row>
    <row r="310" spans="1:12" s="195" customFormat="1" x14ac:dyDescent="0.2">
      <c r="A310" s="187"/>
      <c r="B310" s="187"/>
      <c r="C310" s="187"/>
      <c r="D310" s="187"/>
      <c r="E310" s="187"/>
      <c r="F310" s="187"/>
      <c r="G310" s="187"/>
      <c r="H310" s="187"/>
      <c r="I310" s="187"/>
      <c r="J310" s="187"/>
      <c r="K310" s="187"/>
      <c r="L310" s="211"/>
    </row>
    <row r="311" spans="1:12" s="195" customFormat="1" x14ac:dyDescent="0.2">
      <c r="A311" s="187"/>
      <c r="B311" s="187"/>
      <c r="C311" s="187"/>
      <c r="D311" s="187"/>
      <c r="E311" s="187"/>
      <c r="F311" s="187"/>
      <c r="G311" s="187"/>
      <c r="H311" s="187"/>
      <c r="I311" s="187"/>
      <c r="J311" s="187"/>
      <c r="K311" s="187"/>
      <c r="L311" s="211"/>
    </row>
    <row r="312" spans="1:12" s="195" customFormat="1" x14ac:dyDescent="0.2">
      <c r="A312" s="187"/>
      <c r="B312" s="187"/>
      <c r="C312" s="187"/>
      <c r="D312" s="187"/>
      <c r="E312" s="187"/>
      <c r="F312" s="187"/>
      <c r="G312" s="187"/>
      <c r="H312" s="187"/>
      <c r="I312" s="187"/>
      <c r="J312" s="187"/>
      <c r="K312" s="187"/>
      <c r="L312" s="211"/>
    </row>
    <row r="313" spans="1:12" s="195" customFormat="1" x14ac:dyDescent="0.2">
      <c r="A313" s="187"/>
      <c r="B313" s="187"/>
      <c r="C313" s="187"/>
      <c r="D313" s="187"/>
      <c r="E313" s="187"/>
      <c r="F313" s="187"/>
      <c r="G313" s="187"/>
      <c r="H313" s="187"/>
      <c r="I313" s="187"/>
      <c r="J313" s="187"/>
      <c r="K313" s="187"/>
      <c r="L313" s="211"/>
    </row>
    <row r="314" spans="1:12" s="195" customFormat="1" x14ac:dyDescent="0.2">
      <c r="A314" s="187"/>
      <c r="B314" s="187"/>
      <c r="C314" s="187"/>
      <c r="D314" s="187"/>
      <c r="E314" s="187"/>
      <c r="F314" s="187"/>
      <c r="G314" s="187"/>
      <c r="H314" s="187"/>
      <c r="I314" s="187"/>
      <c r="J314" s="187"/>
      <c r="K314" s="187"/>
      <c r="L314" s="211"/>
    </row>
    <row r="315" spans="1:12" s="195" customFormat="1" x14ac:dyDescent="0.2">
      <c r="A315" s="187"/>
      <c r="B315" s="187"/>
      <c r="C315" s="187"/>
      <c r="D315" s="187"/>
      <c r="E315" s="187"/>
      <c r="F315" s="187"/>
      <c r="G315" s="187"/>
      <c r="H315" s="187"/>
      <c r="I315" s="187"/>
      <c r="J315" s="187"/>
      <c r="K315" s="187"/>
      <c r="L315" s="211"/>
    </row>
    <row r="316" spans="1:12" s="195" customFormat="1" x14ac:dyDescent="0.2">
      <c r="A316" s="187"/>
      <c r="B316" s="187"/>
      <c r="C316" s="187"/>
      <c r="D316" s="187"/>
      <c r="E316" s="187"/>
      <c r="F316" s="187"/>
      <c r="G316" s="187"/>
      <c r="H316" s="187"/>
      <c r="I316" s="187"/>
      <c r="J316" s="187"/>
      <c r="K316" s="187"/>
      <c r="L316" s="211"/>
    </row>
  </sheetData>
  <mergeCells count="3">
    <mergeCell ref="A262:K262"/>
    <mergeCell ref="A291:K291"/>
    <mergeCell ref="A11:K11"/>
  </mergeCells>
  <phoneticPr fontId="5" type="noConversion"/>
  <pageMargins left="0.74803149606299202" right="0.74803149606299202" top="0.98425196850393704" bottom="0.98425196850393704" header="0.511811023622047" footer="0.511811023622047"/>
  <pageSetup scale="95" firstPageNumber="5" fitToWidth="0" fitToHeight="0" orientation="portrait" horizontalDpi="200" verticalDpi="200" r:id="rId1"/>
  <headerFooter alignWithMargins="0">
    <oddFooter>Page &amp;P of &amp;N</oddFooter>
  </headerFooter>
  <rowBreaks count="1" manualBreakCount="1">
    <brk id="120" max="9" man="1"/>
  </rowBreaks>
  <ignoredErrors>
    <ignoredError sqref="H17:H23 H35:H43 H51:H54 H61:H66 H71:H72 H80:H92 H104:H108 H127:H129 H133:H140 H147:H154 H159:H162 H164 H167 H172:H178 H185:H191 H110:H1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76"/>
  <sheetViews>
    <sheetView topLeftCell="A22" workbookViewId="0">
      <selection activeCell="G51" sqref="G51:H51"/>
    </sheetView>
  </sheetViews>
  <sheetFormatPr defaultRowHeight="12.75" x14ac:dyDescent="0.2"/>
  <cols>
    <col min="1" max="1" width="9.85546875" customWidth="1"/>
    <col min="2" max="2" width="11.140625" bestFit="1" customWidth="1"/>
    <col min="4" max="4" width="10.5703125" customWidth="1"/>
    <col min="5" max="5" width="11.140625" bestFit="1" customWidth="1"/>
    <col min="6" max="6" width="10.140625" bestFit="1" customWidth="1"/>
    <col min="7" max="7" width="9.42578125" customWidth="1"/>
    <col min="8" max="8" width="9.85546875" customWidth="1"/>
  </cols>
  <sheetData>
    <row r="4" spans="1:10" x14ac:dyDescent="0.2">
      <c r="B4" s="1" t="s">
        <v>96</v>
      </c>
    </row>
    <row r="6" spans="1:10" x14ac:dyDescent="0.2">
      <c r="B6" s="4" t="s">
        <v>91</v>
      </c>
    </row>
    <row r="8" spans="1:10" x14ac:dyDescent="0.2">
      <c r="B8" t="s">
        <v>92</v>
      </c>
      <c r="C8" t="s">
        <v>93</v>
      </c>
      <c r="E8" t="s">
        <v>94</v>
      </c>
      <c r="H8" t="s">
        <v>95</v>
      </c>
    </row>
    <row r="9" spans="1:10" x14ac:dyDescent="0.2">
      <c r="H9" s="7" t="s">
        <v>98</v>
      </c>
      <c r="I9" s="4" t="s">
        <v>99</v>
      </c>
    </row>
    <row r="10" spans="1:10" x14ac:dyDescent="0.2">
      <c r="B10" s="5">
        <v>111983165</v>
      </c>
      <c r="C10" s="5">
        <v>3085437</v>
      </c>
      <c r="D10" s="5"/>
      <c r="E10" s="5">
        <v>195916</v>
      </c>
      <c r="F10" s="5"/>
      <c r="H10" s="5">
        <f>+C10-E10</f>
        <v>2889521</v>
      </c>
      <c r="I10" s="6">
        <f>+H10*1.5</f>
        <v>4334281.5</v>
      </c>
      <c r="J10" s="5"/>
    </row>
    <row r="11" spans="1:10" x14ac:dyDescent="0.2"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"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">
      <c r="B13" s="6" t="s">
        <v>97</v>
      </c>
      <c r="C13" s="5"/>
      <c r="D13" s="5"/>
      <c r="E13" s="5"/>
      <c r="F13" s="5"/>
      <c r="G13" s="5"/>
      <c r="H13" s="5"/>
      <c r="I13" s="5"/>
      <c r="J13" s="5"/>
    </row>
    <row r="14" spans="1:10" x14ac:dyDescent="0.2">
      <c r="B14" s="5"/>
      <c r="C14" s="5"/>
      <c r="D14" s="5" t="s">
        <v>102</v>
      </c>
      <c r="E14" s="5" t="s">
        <v>104</v>
      </c>
      <c r="F14" s="5"/>
      <c r="G14" s="5" t="s">
        <v>106</v>
      </c>
      <c r="H14" t="s">
        <v>95</v>
      </c>
      <c r="J14" s="5"/>
    </row>
    <row r="15" spans="1:10" x14ac:dyDescent="0.2">
      <c r="B15" s="5" t="s">
        <v>100</v>
      </c>
      <c r="C15" s="5" t="s">
        <v>101</v>
      </c>
      <c r="D15" s="5" t="s">
        <v>103</v>
      </c>
      <c r="E15" s="5" t="s">
        <v>108</v>
      </c>
      <c r="F15" s="5" t="s">
        <v>105</v>
      </c>
      <c r="G15" s="5" t="s">
        <v>107</v>
      </c>
      <c r="H15" s="7" t="s">
        <v>98</v>
      </c>
      <c r="I15" s="4" t="s">
        <v>99</v>
      </c>
      <c r="J15" s="5"/>
    </row>
    <row r="16" spans="1:10" x14ac:dyDescent="0.2">
      <c r="A16" t="s">
        <v>109</v>
      </c>
      <c r="B16" s="5">
        <v>53.5</v>
      </c>
      <c r="C16" s="5">
        <v>374.43</v>
      </c>
      <c r="D16" s="5">
        <v>748.86</v>
      </c>
      <c r="E16" s="5">
        <v>267.47000000000003</v>
      </c>
      <c r="F16" s="5">
        <v>106.98</v>
      </c>
      <c r="G16" s="5">
        <v>213.96</v>
      </c>
      <c r="H16" s="5"/>
      <c r="I16" s="5"/>
      <c r="J16" s="5"/>
    </row>
    <row r="17" spans="1:10" x14ac:dyDescent="0.2">
      <c r="B17" s="5">
        <v>718</v>
      </c>
      <c r="C17" s="5">
        <v>75</v>
      </c>
      <c r="D17" s="5">
        <v>4</v>
      </c>
      <c r="E17" s="5">
        <v>21</v>
      </c>
      <c r="F17" s="5">
        <v>18</v>
      </c>
      <c r="G17" s="5">
        <v>5</v>
      </c>
      <c r="H17" s="5"/>
      <c r="I17" s="5"/>
      <c r="J17" s="5"/>
    </row>
    <row r="18" spans="1:10" x14ac:dyDescent="0.2">
      <c r="A18" t="s">
        <v>110</v>
      </c>
      <c r="B18" s="5">
        <f t="shared" ref="B18:G18" si="0">+B17*B16</f>
        <v>38413</v>
      </c>
      <c r="C18" s="5">
        <f t="shared" si="0"/>
        <v>28082.25</v>
      </c>
      <c r="D18" s="5">
        <f t="shared" si="0"/>
        <v>2995.44</v>
      </c>
      <c r="E18" s="5">
        <f t="shared" si="0"/>
        <v>5616.8700000000008</v>
      </c>
      <c r="F18" s="5">
        <f t="shared" si="0"/>
        <v>1925.64</v>
      </c>
      <c r="G18" s="5">
        <f t="shared" si="0"/>
        <v>1069.8</v>
      </c>
      <c r="H18" s="5"/>
      <c r="I18" s="5"/>
      <c r="J18" s="5"/>
    </row>
    <row r="19" spans="1:10" x14ac:dyDescent="0.2">
      <c r="A19" t="s">
        <v>111</v>
      </c>
      <c r="B19" s="5">
        <f t="shared" ref="B19:G19" si="1">+B18*12</f>
        <v>460956</v>
      </c>
      <c r="C19" s="5">
        <f t="shared" si="1"/>
        <v>336987</v>
      </c>
      <c r="D19" s="5">
        <f t="shared" si="1"/>
        <v>35945.279999999999</v>
      </c>
      <c r="E19" s="5">
        <f t="shared" si="1"/>
        <v>67402.44</v>
      </c>
      <c r="F19" s="5">
        <f t="shared" si="1"/>
        <v>23107.68</v>
      </c>
      <c r="G19" s="5">
        <f t="shared" si="1"/>
        <v>12837.599999999999</v>
      </c>
      <c r="H19" s="5">
        <v>531039</v>
      </c>
      <c r="I19" s="6">
        <v>937236</v>
      </c>
      <c r="J19" s="5"/>
    </row>
    <row r="20" spans="1:10" x14ac:dyDescent="0.2"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"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">
      <c r="B22" s="6" t="s">
        <v>112</v>
      </c>
      <c r="C22" s="5"/>
      <c r="D22" s="5"/>
      <c r="E22" s="5"/>
      <c r="F22" s="5"/>
      <c r="G22" s="5"/>
      <c r="H22" s="5"/>
      <c r="I22" s="5"/>
      <c r="J22" s="5"/>
    </row>
    <row r="23" spans="1:10" x14ac:dyDescent="0.2">
      <c r="B23" s="6"/>
      <c r="C23" s="5"/>
      <c r="D23" s="5" t="s">
        <v>117</v>
      </c>
      <c r="E23" s="5"/>
      <c r="F23" s="5"/>
      <c r="G23" s="5"/>
      <c r="H23" s="5"/>
      <c r="I23" s="5"/>
      <c r="J23" s="5"/>
    </row>
    <row r="24" spans="1:10" x14ac:dyDescent="0.2">
      <c r="A24" t="s">
        <v>113</v>
      </c>
      <c r="B24" s="5"/>
      <c r="C24" s="5">
        <v>15</v>
      </c>
      <c r="D24" s="5">
        <v>150</v>
      </c>
      <c r="E24" s="5">
        <f>+D24*C24</f>
        <v>2250</v>
      </c>
      <c r="F24" s="5"/>
      <c r="G24" s="5"/>
      <c r="H24" s="5"/>
      <c r="I24" s="5"/>
      <c r="J24" s="5"/>
    </row>
    <row r="25" spans="1:10" x14ac:dyDescent="0.2">
      <c r="A25" t="s">
        <v>114</v>
      </c>
      <c r="B25" s="5"/>
      <c r="C25" s="5">
        <v>2</v>
      </c>
      <c r="D25" s="5"/>
      <c r="E25" s="5">
        <f>+E24*2</f>
        <v>4500</v>
      </c>
      <c r="F25" s="5"/>
      <c r="G25" s="5"/>
      <c r="H25" s="5"/>
      <c r="I25" s="5"/>
      <c r="J25" s="5"/>
    </row>
    <row r="26" spans="1:10" x14ac:dyDescent="0.2">
      <c r="A26" t="s">
        <v>115</v>
      </c>
      <c r="B26" s="5"/>
      <c r="C26" s="5">
        <v>5</v>
      </c>
      <c r="D26" s="5"/>
      <c r="E26" s="5">
        <f>+E25*5</f>
        <v>22500</v>
      </c>
      <c r="F26" s="5"/>
      <c r="G26" s="5"/>
      <c r="H26" s="5"/>
      <c r="I26" s="5"/>
      <c r="J26" s="5"/>
    </row>
    <row r="27" spans="1:10" x14ac:dyDescent="0.2">
      <c r="A27" t="s">
        <v>116</v>
      </c>
      <c r="B27" s="5"/>
      <c r="C27" s="5">
        <v>4</v>
      </c>
      <c r="D27" s="5"/>
      <c r="E27" s="5">
        <f>+E26*4</f>
        <v>90000</v>
      </c>
      <c r="F27" s="5"/>
      <c r="G27" s="5"/>
      <c r="H27" s="5"/>
      <c r="I27" s="5"/>
      <c r="J27" s="5"/>
    </row>
    <row r="28" spans="1:10" x14ac:dyDescent="0.2">
      <c r="A28" t="s">
        <v>118</v>
      </c>
      <c r="B28" s="5"/>
      <c r="C28" s="5"/>
      <c r="D28" s="5"/>
      <c r="E28" s="6">
        <f>+E27*12</f>
        <v>1080000</v>
      </c>
      <c r="F28" s="5"/>
      <c r="G28" s="5"/>
      <c r="H28" s="5"/>
      <c r="I28" s="5"/>
      <c r="J28" s="5"/>
    </row>
    <row r="29" spans="1:10" x14ac:dyDescent="0.2"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">
      <c r="D30" s="6" t="s">
        <v>119</v>
      </c>
      <c r="E30" s="5"/>
      <c r="F30" s="5"/>
      <c r="G30" s="5"/>
      <c r="H30" s="5"/>
      <c r="I30" s="5"/>
      <c r="J30" s="5"/>
    </row>
    <row r="31" spans="1:10" x14ac:dyDescent="0.2">
      <c r="B31" t="s">
        <v>135</v>
      </c>
      <c r="D31" s="6" t="s">
        <v>122</v>
      </c>
      <c r="E31" s="5"/>
      <c r="F31" s="6" t="s">
        <v>123</v>
      </c>
      <c r="G31" s="5"/>
      <c r="H31" s="5"/>
      <c r="I31" s="5"/>
      <c r="J31" s="5"/>
    </row>
    <row r="32" spans="1:10" x14ac:dyDescent="0.2">
      <c r="A32" t="s">
        <v>120</v>
      </c>
      <c r="B32">
        <v>775000</v>
      </c>
      <c r="C32">
        <v>1.2E-2</v>
      </c>
      <c r="D32" s="5">
        <f>+B32*C32</f>
        <v>9300</v>
      </c>
      <c r="E32" s="5"/>
      <c r="F32" s="5">
        <f>+D32/12</f>
        <v>775</v>
      </c>
      <c r="G32" s="5"/>
      <c r="H32" s="5"/>
      <c r="I32" s="5"/>
      <c r="J32" s="5"/>
    </row>
    <row r="33" spans="1:10" x14ac:dyDescent="0.2">
      <c r="A33" t="s">
        <v>121</v>
      </c>
      <c r="B33">
        <v>2537000</v>
      </c>
      <c r="C33">
        <v>1.2E-2</v>
      </c>
      <c r="D33" s="5">
        <f>+B33*C33</f>
        <v>30444</v>
      </c>
      <c r="E33" s="5"/>
      <c r="F33" s="5">
        <f>+D33/12</f>
        <v>2537</v>
      </c>
      <c r="G33" s="5"/>
      <c r="H33" s="5"/>
      <c r="I33" s="5"/>
      <c r="J33" s="5"/>
    </row>
    <row r="34" spans="1:10" x14ac:dyDescent="0.2">
      <c r="A34" t="s">
        <v>72</v>
      </c>
      <c r="B34">
        <v>771000</v>
      </c>
      <c r="C34">
        <v>1.2E-2</v>
      </c>
      <c r="D34" s="5">
        <f>+B34*C34</f>
        <v>9252</v>
      </c>
      <c r="E34" s="5"/>
      <c r="F34" s="5">
        <f>+D34/12</f>
        <v>771</v>
      </c>
      <c r="G34" s="5"/>
      <c r="H34" s="5"/>
      <c r="I34" s="5"/>
      <c r="J34" s="5"/>
    </row>
    <row r="35" spans="1:10" x14ac:dyDescent="0.2">
      <c r="C35" s="5"/>
      <c r="D35" s="5"/>
      <c r="E35" s="6">
        <f>SUM(F32:F34)</f>
        <v>4083</v>
      </c>
      <c r="F35" s="5"/>
      <c r="G35" s="5"/>
      <c r="H35" s="5"/>
      <c r="I35" s="5"/>
      <c r="J35" s="5"/>
    </row>
    <row r="36" spans="1:10" x14ac:dyDescent="0.2">
      <c r="B36" s="5"/>
      <c r="C36" s="5"/>
      <c r="D36" s="6"/>
      <c r="E36" s="5"/>
      <c r="F36" s="5"/>
      <c r="G36" s="5"/>
      <c r="H36" s="5"/>
      <c r="I36" s="5"/>
      <c r="J36" s="5"/>
    </row>
    <row r="37" spans="1:10" x14ac:dyDescent="0.2">
      <c r="B37" s="6" t="s">
        <v>133</v>
      </c>
      <c r="C37" s="5"/>
      <c r="D37" s="6">
        <v>540000</v>
      </c>
      <c r="E37" s="5"/>
      <c r="F37" s="5"/>
      <c r="G37" s="5"/>
      <c r="H37" s="5"/>
      <c r="I37" s="5"/>
      <c r="J37" s="5"/>
    </row>
    <row r="38" spans="1:10" x14ac:dyDescent="0.2"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">
      <c r="B39" s="6" t="s">
        <v>124</v>
      </c>
      <c r="C39" s="8"/>
      <c r="D39" s="8">
        <f>+E35+E28+I19+I10+D37</f>
        <v>6895600.5</v>
      </c>
      <c r="E39" s="5"/>
      <c r="F39" s="5"/>
      <c r="G39" s="5"/>
      <c r="H39" s="5"/>
      <c r="I39" s="5"/>
      <c r="J39" s="5"/>
    </row>
    <row r="40" spans="1:10" x14ac:dyDescent="0.2"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">
      <c r="B41" s="5" t="s">
        <v>125</v>
      </c>
      <c r="C41" s="5"/>
      <c r="D41" s="5">
        <v>26571000</v>
      </c>
      <c r="E41" s="5">
        <v>329906000</v>
      </c>
      <c r="F41" s="5">
        <v>40560000</v>
      </c>
      <c r="G41" s="5"/>
      <c r="H41" s="5"/>
      <c r="I41" s="5"/>
      <c r="J41" s="5"/>
    </row>
    <row r="42" spans="1:10" x14ac:dyDescent="0.2"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">
      <c r="B43" s="5" t="s">
        <v>126</v>
      </c>
      <c r="C43" s="5"/>
      <c r="D43" s="5">
        <v>750000</v>
      </c>
      <c r="E43" s="5">
        <v>1000000</v>
      </c>
      <c r="F43" s="5">
        <v>1000000</v>
      </c>
      <c r="G43" s="5"/>
      <c r="H43" s="5"/>
      <c r="I43" s="5"/>
      <c r="J43" s="5"/>
    </row>
    <row r="44" spans="1:10" x14ac:dyDescent="0.2"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">
      <c r="B45" s="5" t="s">
        <v>127</v>
      </c>
      <c r="C45" s="5"/>
      <c r="D45" s="5">
        <v>250000</v>
      </c>
      <c r="E45" s="5">
        <v>750000</v>
      </c>
      <c r="F45" s="5">
        <v>1000000</v>
      </c>
      <c r="G45" s="5"/>
      <c r="H45" s="5"/>
      <c r="I45" s="5"/>
      <c r="J45" s="5"/>
    </row>
    <row r="46" spans="1:10" x14ac:dyDescent="0.2"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2">
      <c r="B47" s="5" t="s">
        <v>132</v>
      </c>
      <c r="C47" s="5"/>
      <c r="D47" s="5">
        <v>600000</v>
      </c>
      <c r="E47" s="5"/>
      <c r="F47" s="5"/>
      <c r="G47" s="5"/>
      <c r="H47" s="5"/>
      <c r="I47" s="5"/>
      <c r="J47" s="5"/>
    </row>
    <row r="48" spans="1:10" x14ac:dyDescent="0.2"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2">
      <c r="A49" t="s">
        <v>129</v>
      </c>
      <c r="B49" s="5"/>
      <c r="C49" s="5"/>
      <c r="D49" s="6">
        <f>+D39+D41+D43+D45+D47</f>
        <v>35066600.5</v>
      </c>
      <c r="E49" s="5"/>
      <c r="F49" s="5"/>
      <c r="G49" s="5"/>
      <c r="H49" s="5"/>
      <c r="I49" s="5"/>
      <c r="J49" s="5"/>
    </row>
    <row r="50" spans="1:10" x14ac:dyDescent="0.2"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">
      <c r="B51" s="5" t="s">
        <v>128</v>
      </c>
      <c r="C51" s="5"/>
      <c r="D51" s="5">
        <v>10699000</v>
      </c>
      <c r="E51" s="5">
        <v>14115000</v>
      </c>
      <c r="F51" s="5">
        <v>15939000</v>
      </c>
      <c r="G51" s="5" t="s">
        <v>2</v>
      </c>
      <c r="H51" s="5"/>
      <c r="I51" s="5"/>
      <c r="J51" s="5"/>
    </row>
    <row r="52" spans="1:10" x14ac:dyDescent="0.2">
      <c r="A52" t="s">
        <v>130</v>
      </c>
      <c r="B52" s="5"/>
      <c r="C52" s="5"/>
      <c r="D52" s="6">
        <f>+D51</f>
        <v>10699000</v>
      </c>
      <c r="E52" s="5"/>
      <c r="F52" s="5"/>
      <c r="G52" s="5"/>
      <c r="H52" s="5"/>
      <c r="I52" s="5"/>
      <c r="J52" s="5"/>
    </row>
    <row r="53" spans="1:10" x14ac:dyDescent="0.2"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2">
      <c r="A54" s="4" t="s">
        <v>131</v>
      </c>
      <c r="B54" s="6"/>
      <c r="C54" s="6"/>
      <c r="D54" s="6">
        <f>+D49+D52</f>
        <v>45765600.5</v>
      </c>
      <c r="E54" s="5"/>
      <c r="F54" s="5"/>
      <c r="G54" s="5"/>
      <c r="H54" s="5"/>
      <c r="I54" s="5"/>
      <c r="J54" s="5"/>
    </row>
    <row r="55" spans="1:10" x14ac:dyDescent="0.2"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2"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"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"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"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"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"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2"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2"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2">
      <c r="B64" s="5"/>
      <c r="C64" s="5"/>
      <c r="D64" s="5"/>
      <c r="E64" s="5"/>
      <c r="F64" s="5"/>
      <c r="G64" s="5"/>
      <c r="H64" s="5"/>
      <c r="I64" s="5"/>
      <c r="J64" s="5"/>
    </row>
    <row r="65" spans="2:10" x14ac:dyDescent="0.2">
      <c r="B65" s="5"/>
      <c r="C65" s="5"/>
      <c r="D65" s="5"/>
      <c r="E65" s="5"/>
      <c r="F65" s="5"/>
      <c r="G65" s="5"/>
      <c r="H65" s="5"/>
      <c r="I65" s="5"/>
      <c r="J65" s="5"/>
    </row>
    <row r="66" spans="2:10" x14ac:dyDescent="0.2">
      <c r="B66" s="5"/>
      <c r="C66" s="5"/>
      <c r="D66" s="5"/>
      <c r="E66" s="5"/>
      <c r="F66" s="5"/>
      <c r="G66" s="5"/>
      <c r="H66" s="5"/>
      <c r="I66" s="5"/>
      <c r="J66" s="5"/>
    </row>
    <row r="67" spans="2:10" x14ac:dyDescent="0.2">
      <c r="B67" s="5"/>
      <c r="C67" s="5"/>
      <c r="D67" s="5"/>
      <c r="E67" s="5"/>
      <c r="F67" s="5"/>
      <c r="G67" s="5"/>
      <c r="H67" s="5"/>
      <c r="I67" s="5"/>
      <c r="J67" s="5"/>
    </row>
    <row r="68" spans="2:10" x14ac:dyDescent="0.2">
      <c r="B68" s="5"/>
      <c r="C68" s="5"/>
      <c r="D68" s="5"/>
      <c r="E68" s="5"/>
      <c r="F68" s="5"/>
      <c r="G68" s="5"/>
      <c r="H68" s="5"/>
      <c r="I68" s="5"/>
      <c r="J68" s="5"/>
    </row>
    <row r="69" spans="2:10" x14ac:dyDescent="0.2">
      <c r="B69" s="5"/>
      <c r="C69" s="5"/>
      <c r="D69" s="5"/>
      <c r="E69" s="5"/>
      <c r="F69" s="5"/>
      <c r="G69" s="5"/>
      <c r="H69" s="5"/>
      <c r="I69" s="5"/>
      <c r="J69" s="5"/>
    </row>
    <row r="70" spans="2:10" x14ac:dyDescent="0.2">
      <c r="B70" s="5"/>
      <c r="C70" s="5"/>
      <c r="D70" s="5"/>
      <c r="E70" s="5"/>
      <c r="F70" s="5"/>
      <c r="G70" s="5"/>
      <c r="H70" s="5"/>
      <c r="I70" s="5"/>
      <c r="J70" s="5"/>
    </row>
    <row r="71" spans="2:10" x14ac:dyDescent="0.2">
      <c r="B71" s="5"/>
      <c r="C71" s="5"/>
      <c r="D71" s="5"/>
      <c r="E71" s="5"/>
      <c r="F71" s="5"/>
      <c r="G71" s="5"/>
      <c r="H71" s="5"/>
      <c r="I71" s="5"/>
      <c r="J71" s="5"/>
    </row>
    <row r="72" spans="2:10" x14ac:dyDescent="0.2">
      <c r="B72" s="5"/>
      <c r="C72" s="5"/>
      <c r="D72" s="5"/>
      <c r="E72" s="5"/>
      <c r="F72" s="5"/>
      <c r="G72" s="5"/>
      <c r="H72" s="5"/>
      <c r="I72" s="5"/>
      <c r="J72" s="5"/>
    </row>
    <row r="73" spans="2:10" x14ac:dyDescent="0.2">
      <c r="B73" s="5"/>
      <c r="C73" s="5"/>
      <c r="D73" s="5"/>
      <c r="E73" s="5"/>
      <c r="F73" s="5"/>
      <c r="G73" s="5"/>
      <c r="H73" s="5"/>
      <c r="I73" s="5"/>
      <c r="J73" s="5"/>
    </row>
    <row r="74" spans="2:10" x14ac:dyDescent="0.2">
      <c r="B74" s="5"/>
      <c r="C74" s="5"/>
      <c r="D74" s="5"/>
      <c r="E74" s="5"/>
      <c r="F74" s="5"/>
      <c r="G74" s="5"/>
      <c r="H74" s="5"/>
      <c r="I74" s="5"/>
      <c r="J74" s="5"/>
    </row>
    <row r="75" spans="2:10" x14ac:dyDescent="0.2">
      <c r="B75" s="5"/>
      <c r="C75" s="5"/>
      <c r="D75" s="5"/>
      <c r="E75" s="5"/>
      <c r="F75" s="5"/>
      <c r="G75" s="5"/>
      <c r="H75" s="5"/>
      <c r="I75" s="5"/>
      <c r="J75" s="5"/>
    </row>
    <row r="76" spans="2:10" x14ac:dyDescent="0.2">
      <c r="B76" s="5"/>
      <c r="C76" s="5"/>
      <c r="D76" s="5"/>
      <c r="E76" s="5"/>
      <c r="F76" s="5"/>
      <c r="G76" s="5"/>
      <c r="H76" s="5"/>
      <c r="I76" s="5"/>
      <c r="J76" s="5"/>
    </row>
    <row r="77" spans="2:10" x14ac:dyDescent="0.2">
      <c r="B77" s="5"/>
      <c r="C77" s="5"/>
      <c r="D77" s="5"/>
      <c r="E77" s="5"/>
      <c r="F77" s="5"/>
      <c r="G77" s="5"/>
      <c r="H77" s="5"/>
      <c r="I77" s="5"/>
      <c r="J77" s="5"/>
    </row>
    <row r="78" spans="2:10" x14ac:dyDescent="0.2">
      <c r="B78" s="5"/>
      <c r="C78" s="5"/>
      <c r="D78" s="5"/>
      <c r="E78" s="5"/>
      <c r="F78" s="5"/>
      <c r="G78" s="5"/>
      <c r="H78" s="5"/>
      <c r="I78" s="5"/>
      <c r="J78" s="5"/>
    </row>
    <row r="79" spans="2:10" x14ac:dyDescent="0.2">
      <c r="B79" s="5"/>
      <c r="C79" s="5"/>
      <c r="D79" s="5"/>
      <c r="E79" s="5"/>
      <c r="F79" s="5"/>
      <c r="G79" s="5"/>
      <c r="H79" s="5"/>
      <c r="I79" s="5"/>
      <c r="J79" s="5"/>
    </row>
    <row r="80" spans="2:10" x14ac:dyDescent="0.2">
      <c r="B80" s="5"/>
      <c r="C80" s="5"/>
      <c r="D80" s="5"/>
      <c r="E80" s="5"/>
      <c r="F80" s="5"/>
      <c r="G80" s="5"/>
      <c r="H80" s="5"/>
      <c r="I80" s="5"/>
      <c r="J80" s="5"/>
    </row>
    <row r="81" spans="2:10" x14ac:dyDescent="0.2">
      <c r="B81" s="5"/>
      <c r="C81" s="5"/>
      <c r="D81" s="5"/>
      <c r="E81" s="5"/>
      <c r="F81" s="5"/>
      <c r="G81" s="5"/>
      <c r="H81" s="5"/>
      <c r="I81" s="5"/>
      <c r="J81" s="5"/>
    </row>
    <row r="82" spans="2:10" x14ac:dyDescent="0.2">
      <c r="B82" s="5"/>
      <c r="C82" s="5"/>
      <c r="D82" s="5"/>
      <c r="E82" s="5"/>
      <c r="F82" s="5"/>
      <c r="G82" s="5"/>
      <c r="H82" s="5"/>
      <c r="I82" s="5"/>
      <c r="J82" s="5"/>
    </row>
    <row r="83" spans="2:10" x14ac:dyDescent="0.2">
      <c r="B83" s="5"/>
      <c r="C83" s="5"/>
      <c r="D83" s="5"/>
      <c r="E83" s="5"/>
      <c r="F83" s="5"/>
      <c r="G83" s="5"/>
      <c r="H83" s="5"/>
      <c r="I83" s="5"/>
      <c r="J83" s="5"/>
    </row>
    <row r="84" spans="2:10" x14ac:dyDescent="0.2">
      <c r="B84" s="5"/>
      <c r="C84" s="5"/>
      <c r="D84" s="5"/>
      <c r="E84" s="5"/>
      <c r="F84" s="5"/>
      <c r="G84" s="5"/>
      <c r="H84" s="5"/>
      <c r="I84" s="5"/>
      <c r="J84" s="5"/>
    </row>
    <row r="85" spans="2:10" x14ac:dyDescent="0.2">
      <c r="B85" s="5"/>
      <c r="C85" s="5"/>
      <c r="D85" s="5"/>
      <c r="E85" s="5"/>
      <c r="F85" s="5"/>
      <c r="G85" s="5"/>
      <c r="H85" s="5"/>
      <c r="I85" s="5"/>
      <c r="J85" s="5"/>
    </row>
    <row r="86" spans="2:10" x14ac:dyDescent="0.2">
      <c r="B86" s="5"/>
      <c r="C86" s="5"/>
      <c r="D86" s="5"/>
      <c r="E86" s="5"/>
      <c r="F86" s="5"/>
      <c r="G86" s="5"/>
      <c r="H86" s="5"/>
      <c r="I86" s="5"/>
      <c r="J86" s="5"/>
    </row>
    <row r="87" spans="2:10" x14ac:dyDescent="0.2">
      <c r="B87" s="5"/>
      <c r="C87" s="5"/>
      <c r="D87" s="5"/>
      <c r="E87" s="5"/>
      <c r="F87" s="5"/>
      <c r="G87" s="5"/>
      <c r="H87" s="5"/>
      <c r="I87" s="5"/>
      <c r="J87" s="5"/>
    </row>
    <row r="88" spans="2:10" x14ac:dyDescent="0.2">
      <c r="B88" s="5"/>
      <c r="C88" s="5"/>
      <c r="D88" s="5"/>
      <c r="E88" s="5"/>
      <c r="F88" s="5"/>
      <c r="G88" s="5"/>
      <c r="H88" s="5"/>
      <c r="I88" s="5"/>
      <c r="J88" s="5"/>
    </row>
    <row r="89" spans="2:10" x14ac:dyDescent="0.2">
      <c r="B89" s="5"/>
      <c r="C89" s="5"/>
      <c r="D89" s="5"/>
      <c r="E89" s="5"/>
      <c r="F89" s="5"/>
      <c r="G89" s="5"/>
      <c r="H89" s="5"/>
      <c r="I89" s="5"/>
      <c r="J89" s="5"/>
    </row>
    <row r="90" spans="2:10" x14ac:dyDescent="0.2">
      <c r="B90" s="5"/>
      <c r="C90" s="5"/>
      <c r="D90" s="5"/>
      <c r="E90" s="5"/>
      <c r="F90" s="5"/>
      <c r="G90" s="5"/>
      <c r="H90" s="5"/>
      <c r="I90" s="5"/>
      <c r="J90" s="5"/>
    </row>
    <row r="91" spans="2:10" x14ac:dyDescent="0.2">
      <c r="B91" s="5"/>
      <c r="C91" s="5"/>
      <c r="D91" s="5"/>
      <c r="E91" s="5"/>
      <c r="F91" s="5"/>
      <c r="G91" s="5"/>
      <c r="H91" s="5"/>
      <c r="I91" s="5"/>
      <c r="J91" s="5"/>
    </row>
    <row r="92" spans="2:10" x14ac:dyDescent="0.2">
      <c r="B92" s="5"/>
      <c r="C92" s="5"/>
      <c r="D92" s="5"/>
      <c r="E92" s="5"/>
      <c r="F92" s="5"/>
      <c r="G92" s="5"/>
      <c r="H92" s="5"/>
      <c r="I92" s="5"/>
      <c r="J92" s="5"/>
    </row>
    <row r="93" spans="2:10" x14ac:dyDescent="0.2">
      <c r="B93" s="5"/>
      <c r="C93" s="5"/>
      <c r="D93" s="5"/>
      <c r="E93" s="5"/>
      <c r="F93" s="5"/>
      <c r="G93" s="5"/>
      <c r="H93" s="5"/>
      <c r="I93" s="5"/>
      <c r="J93" s="5"/>
    </row>
    <row r="94" spans="2:10" x14ac:dyDescent="0.2">
      <c r="B94" s="5"/>
      <c r="C94" s="5"/>
      <c r="D94" s="5"/>
      <c r="E94" s="5"/>
      <c r="F94" s="5"/>
      <c r="G94" s="5"/>
      <c r="H94" s="5"/>
      <c r="I94" s="5"/>
      <c r="J94" s="5"/>
    </row>
    <row r="95" spans="2:10" x14ac:dyDescent="0.2">
      <c r="B95" s="5"/>
      <c r="C95" s="5"/>
      <c r="D95" s="5"/>
      <c r="E95" s="5"/>
      <c r="F95" s="5"/>
      <c r="G95" s="5"/>
      <c r="H95" s="5"/>
      <c r="I95" s="5"/>
      <c r="J95" s="5"/>
    </row>
    <row r="96" spans="2:10" x14ac:dyDescent="0.2">
      <c r="B96" s="5"/>
      <c r="C96" s="5"/>
      <c r="D96" s="5"/>
      <c r="E96" s="5"/>
      <c r="F96" s="5"/>
      <c r="G96" s="5"/>
      <c r="H96" s="5"/>
      <c r="I96" s="5"/>
      <c r="J96" s="5"/>
    </row>
    <row r="97" spans="2:10" x14ac:dyDescent="0.2">
      <c r="B97" s="5"/>
      <c r="C97" s="5"/>
      <c r="D97" s="5"/>
      <c r="E97" s="5"/>
      <c r="F97" s="5"/>
      <c r="G97" s="5"/>
      <c r="H97" s="5"/>
      <c r="I97" s="5"/>
      <c r="J97" s="5"/>
    </row>
    <row r="98" spans="2:10" x14ac:dyDescent="0.2">
      <c r="B98" s="5"/>
      <c r="C98" s="5"/>
      <c r="D98" s="5"/>
      <c r="E98" s="5"/>
      <c r="F98" s="5"/>
      <c r="G98" s="5"/>
      <c r="H98" s="5"/>
      <c r="I98" s="5"/>
      <c r="J98" s="5"/>
    </row>
    <row r="99" spans="2:10" x14ac:dyDescent="0.2">
      <c r="B99" s="5"/>
      <c r="C99" s="5"/>
      <c r="D99" s="5"/>
      <c r="E99" s="5"/>
      <c r="F99" s="5"/>
      <c r="G99" s="5"/>
      <c r="H99" s="5"/>
      <c r="I99" s="5"/>
      <c r="J99" s="5"/>
    </row>
    <row r="100" spans="2:10" x14ac:dyDescent="0.2">
      <c r="B100" s="5"/>
      <c r="C100" s="5"/>
      <c r="D100" s="5"/>
      <c r="E100" s="5"/>
      <c r="F100" s="5"/>
      <c r="G100" s="5"/>
      <c r="H100" s="5"/>
      <c r="I100" s="5"/>
      <c r="J100" s="5"/>
    </row>
    <row r="101" spans="2:10" x14ac:dyDescent="0.2">
      <c r="B101" s="5"/>
      <c r="C101" s="5"/>
      <c r="D101" s="5"/>
      <c r="E101" s="5"/>
      <c r="F101" s="5"/>
      <c r="G101" s="5"/>
      <c r="H101" s="5"/>
      <c r="I101" s="5"/>
      <c r="J101" s="5"/>
    </row>
    <row r="102" spans="2:10" x14ac:dyDescent="0.2">
      <c r="B102" s="5"/>
      <c r="C102" s="5"/>
      <c r="D102" s="5"/>
      <c r="E102" s="5"/>
      <c r="F102" s="5"/>
      <c r="G102" s="5"/>
      <c r="H102" s="5"/>
      <c r="I102" s="5"/>
      <c r="J102" s="5"/>
    </row>
    <row r="103" spans="2:10" x14ac:dyDescent="0.2">
      <c r="B103" s="5"/>
      <c r="C103" s="5"/>
      <c r="D103" s="5"/>
      <c r="E103" s="5"/>
      <c r="F103" s="5"/>
      <c r="G103" s="5"/>
      <c r="H103" s="5"/>
      <c r="I103" s="5"/>
      <c r="J103" s="5"/>
    </row>
    <row r="104" spans="2:10" x14ac:dyDescent="0.2">
      <c r="B104" s="5"/>
      <c r="C104" s="5"/>
      <c r="D104" s="5"/>
      <c r="E104" s="5"/>
      <c r="F104" s="5"/>
      <c r="G104" s="5"/>
      <c r="H104" s="5"/>
      <c r="I104" s="5"/>
      <c r="J104" s="5"/>
    </row>
    <row r="105" spans="2:10" x14ac:dyDescent="0.2">
      <c r="B105" s="5"/>
      <c r="C105" s="5"/>
      <c r="D105" s="5"/>
      <c r="E105" s="5"/>
      <c r="F105" s="5"/>
      <c r="G105" s="5"/>
      <c r="H105" s="5"/>
      <c r="I105" s="5"/>
      <c r="J105" s="5"/>
    </row>
    <row r="106" spans="2:10" x14ac:dyDescent="0.2">
      <c r="B106" s="5"/>
      <c r="C106" s="5"/>
      <c r="D106" s="5"/>
      <c r="E106" s="5"/>
      <c r="F106" s="5"/>
      <c r="G106" s="5"/>
      <c r="H106" s="5"/>
      <c r="I106" s="5"/>
      <c r="J106" s="5"/>
    </row>
    <row r="107" spans="2:10" x14ac:dyDescent="0.2">
      <c r="B107" s="5"/>
      <c r="C107" s="5"/>
      <c r="D107" s="5"/>
      <c r="E107" s="5"/>
      <c r="F107" s="5"/>
      <c r="G107" s="5"/>
      <c r="H107" s="5"/>
      <c r="I107" s="5"/>
      <c r="J107" s="5"/>
    </row>
    <row r="108" spans="2:10" x14ac:dyDescent="0.2">
      <c r="B108" s="5"/>
      <c r="C108" s="5"/>
      <c r="D108" s="5"/>
      <c r="E108" s="5"/>
      <c r="F108" s="5"/>
      <c r="G108" s="5"/>
      <c r="H108" s="5"/>
      <c r="I108" s="5"/>
      <c r="J108" s="5"/>
    </row>
    <row r="109" spans="2:10" x14ac:dyDescent="0.2">
      <c r="B109" s="5"/>
      <c r="C109" s="5"/>
      <c r="D109" s="5"/>
      <c r="E109" s="5"/>
      <c r="F109" s="5"/>
      <c r="G109" s="5"/>
      <c r="H109" s="5"/>
      <c r="I109" s="5"/>
      <c r="J109" s="5"/>
    </row>
    <row r="110" spans="2:10" x14ac:dyDescent="0.2">
      <c r="B110" s="5"/>
      <c r="C110" s="5"/>
      <c r="D110" s="5"/>
      <c r="E110" s="5"/>
      <c r="F110" s="5"/>
      <c r="G110" s="5"/>
      <c r="H110" s="5"/>
      <c r="I110" s="5"/>
      <c r="J110" s="5"/>
    </row>
    <row r="111" spans="2:10" x14ac:dyDescent="0.2">
      <c r="B111" s="5"/>
      <c r="C111" s="5"/>
      <c r="D111" s="5"/>
      <c r="E111" s="5"/>
      <c r="F111" s="5"/>
      <c r="G111" s="5"/>
      <c r="H111" s="5"/>
      <c r="I111" s="5"/>
      <c r="J111" s="5"/>
    </row>
    <row r="112" spans="2:10" x14ac:dyDescent="0.2">
      <c r="B112" s="5"/>
      <c r="C112" s="5"/>
      <c r="D112" s="5"/>
      <c r="E112" s="5"/>
      <c r="F112" s="5"/>
      <c r="G112" s="5"/>
      <c r="H112" s="5"/>
      <c r="I112" s="5"/>
      <c r="J112" s="5"/>
    </row>
    <row r="113" spans="2:10" x14ac:dyDescent="0.2">
      <c r="B113" s="5"/>
      <c r="C113" s="5"/>
      <c r="D113" s="5"/>
      <c r="E113" s="5"/>
      <c r="F113" s="5"/>
      <c r="G113" s="5"/>
      <c r="H113" s="5"/>
      <c r="I113" s="5"/>
      <c r="J113" s="5"/>
    </row>
    <row r="114" spans="2:10" x14ac:dyDescent="0.2">
      <c r="B114" s="5"/>
      <c r="C114" s="5"/>
      <c r="D114" s="5"/>
      <c r="E114" s="5"/>
      <c r="F114" s="5"/>
      <c r="G114" s="5"/>
      <c r="H114" s="5"/>
      <c r="I114" s="5"/>
      <c r="J114" s="5"/>
    </row>
    <row r="115" spans="2:10" x14ac:dyDescent="0.2">
      <c r="B115" s="5"/>
      <c r="C115" s="5"/>
      <c r="D115" s="5"/>
      <c r="E115" s="5"/>
      <c r="F115" s="5"/>
      <c r="G115" s="5"/>
      <c r="H115" s="5"/>
      <c r="I115" s="5"/>
      <c r="J115" s="5"/>
    </row>
    <row r="116" spans="2:10" x14ac:dyDescent="0.2">
      <c r="B116" s="5"/>
      <c r="C116" s="5"/>
      <c r="D116" s="5"/>
      <c r="E116" s="5"/>
      <c r="F116" s="5"/>
      <c r="G116" s="5"/>
      <c r="H116" s="5"/>
      <c r="I116" s="5"/>
      <c r="J116" s="5"/>
    </row>
    <row r="117" spans="2:10" x14ac:dyDescent="0.2">
      <c r="B117" s="5"/>
      <c r="C117" s="5"/>
      <c r="D117" s="5"/>
      <c r="E117" s="5"/>
      <c r="F117" s="5"/>
      <c r="G117" s="5"/>
      <c r="H117" s="5"/>
      <c r="I117" s="5"/>
      <c r="J117" s="5"/>
    </row>
    <row r="118" spans="2:10" x14ac:dyDescent="0.2">
      <c r="B118" s="5"/>
      <c r="C118" s="5"/>
      <c r="D118" s="5"/>
      <c r="E118" s="5"/>
      <c r="F118" s="5"/>
      <c r="G118" s="5"/>
      <c r="H118" s="5"/>
      <c r="I118" s="5"/>
      <c r="J118" s="5"/>
    </row>
    <row r="119" spans="2:10" x14ac:dyDescent="0.2">
      <c r="B119" s="5"/>
      <c r="C119" s="5"/>
      <c r="D119" s="5"/>
      <c r="E119" s="5"/>
      <c r="F119" s="5"/>
      <c r="G119" s="5"/>
      <c r="H119" s="5"/>
      <c r="I119" s="5"/>
      <c r="J119" s="5"/>
    </row>
    <row r="120" spans="2:10" x14ac:dyDescent="0.2">
      <c r="B120" s="5"/>
      <c r="C120" s="5"/>
      <c r="D120" s="5"/>
      <c r="E120" s="5"/>
      <c r="F120" s="5"/>
      <c r="G120" s="5"/>
      <c r="H120" s="5"/>
      <c r="I120" s="5"/>
      <c r="J120" s="5"/>
    </row>
    <row r="121" spans="2:10" x14ac:dyDescent="0.2">
      <c r="B121" s="5"/>
      <c r="C121" s="5"/>
      <c r="D121" s="5"/>
      <c r="E121" s="5"/>
      <c r="F121" s="5"/>
      <c r="G121" s="5"/>
      <c r="H121" s="5"/>
      <c r="I121" s="5"/>
      <c r="J121" s="5"/>
    </row>
    <row r="122" spans="2:10" x14ac:dyDescent="0.2">
      <c r="B122" s="5"/>
      <c r="C122" s="5"/>
      <c r="D122" s="5"/>
      <c r="E122" s="5"/>
      <c r="F122" s="5"/>
      <c r="G122" s="5"/>
      <c r="H122" s="5"/>
      <c r="I122" s="5"/>
      <c r="J122" s="5"/>
    </row>
    <row r="123" spans="2:10" x14ac:dyDescent="0.2">
      <c r="B123" s="5"/>
      <c r="C123" s="5"/>
      <c r="D123" s="5"/>
      <c r="E123" s="5"/>
      <c r="F123" s="5"/>
      <c r="G123" s="5"/>
      <c r="H123" s="5"/>
      <c r="I123" s="5"/>
      <c r="J123" s="5"/>
    </row>
    <row r="124" spans="2:10" x14ac:dyDescent="0.2">
      <c r="B124" s="5"/>
      <c r="C124" s="5"/>
      <c r="D124" s="5"/>
      <c r="E124" s="5"/>
      <c r="F124" s="5"/>
      <c r="G124" s="5"/>
      <c r="H124" s="5"/>
      <c r="I124" s="5"/>
      <c r="J124" s="5"/>
    </row>
    <row r="125" spans="2:10" x14ac:dyDescent="0.2">
      <c r="B125" s="5"/>
      <c r="C125" s="5"/>
      <c r="D125" s="5"/>
      <c r="E125" s="5"/>
      <c r="F125" s="5"/>
      <c r="G125" s="5"/>
      <c r="H125" s="5"/>
      <c r="I125" s="5"/>
      <c r="J125" s="5"/>
    </row>
    <row r="126" spans="2:10" x14ac:dyDescent="0.2">
      <c r="B126" s="5"/>
      <c r="C126" s="5"/>
      <c r="D126" s="5"/>
      <c r="E126" s="5"/>
      <c r="F126" s="5"/>
      <c r="G126" s="5"/>
      <c r="H126" s="5"/>
      <c r="I126" s="5"/>
      <c r="J126" s="5"/>
    </row>
    <row r="127" spans="2:10" x14ac:dyDescent="0.2">
      <c r="B127" s="5"/>
      <c r="C127" s="5"/>
      <c r="D127" s="5"/>
      <c r="E127" s="5"/>
      <c r="F127" s="5"/>
      <c r="G127" s="5"/>
      <c r="H127" s="5"/>
      <c r="I127" s="5"/>
      <c r="J127" s="5"/>
    </row>
    <row r="128" spans="2:10" x14ac:dyDescent="0.2">
      <c r="B128" s="5"/>
      <c r="C128" s="5"/>
      <c r="D128" s="5"/>
      <c r="E128" s="5"/>
      <c r="F128" s="5"/>
      <c r="G128" s="5"/>
      <c r="H128" s="5"/>
      <c r="I128" s="5"/>
      <c r="J128" s="5"/>
    </row>
    <row r="129" spans="2:10" x14ac:dyDescent="0.2">
      <c r="B129" s="5"/>
      <c r="C129" s="5"/>
      <c r="D129" s="5"/>
      <c r="E129" s="5"/>
      <c r="F129" s="5"/>
      <c r="G129" s="5"/>
      <c r="H129" s="5"/>
      <c r="I129" s="5"/>
      <c r="J129" s="5"/>
    </row>
    <row r="130" spans="2:10" x14ac:dyDescent="0.2">
      <c r="B130" s="5"/>
      <c r="C130" s="5"/>
      <c r="D130" s="5"/>
      <c r="E130" s="5"/>
      <c r="F130" s="5"/>
      <c r="G130" s="5"/>
      <c r="H130" s="5"/>
      <c r="I130" s="5"/>
      <c r="J130" s="5"/>
    </row>
    <row r="131" spans="2:10" x14ac:dyDescent="0.2">
      <c r="B131" s="5"/>
      <c r="C131" s="5"/>
      <c r="D131" s="5"/>
      <c r="E131" s="5"/>
      <c r="F131" s="5"/>
      <c r="G131" s="5"/>
      <c r="H131" s="5"/>
      <c r="I131" s="5"/>
      <c r="J131" s="5"/>
    </row>
    <row r="132" spans="2:10" x14ac:dyDescent="0.2">
      <c r="B132" s="5"/>
      <c r="C132" s="5"/>
      <c r="D132" s="5"/>
      <c r="E132" s="5"/>
      <c r="F132" s="5"/>
      <c r="G132" s="5"/>
      <c r="H132" s="5"/>
      <c r="I132" s="5"/>
      <c r="J132" s="5"/>
    </row>
    <row r="133" spans="2:10" x14ac:dyDescent="0.2">
      <c r="B133" s="5"/>
      <c r="C133" s="5"/>
      <c r="D133" s="5"/>
      <c r="E133" s="5"/>
      <c r="F133" s="5"/>
      <c r="G133" s="5"/>
      <c r="H133" s="5"/>
      <c r="I133" s="5"/>
      <c r="J133" s="5"/>
    </row>
    <row r="134" spans="2:10" x14ac:dyDescent="0.2">
      <c r="B134" s="5"/>
      <c r="C134" s="5"/>
      <c r="D134" s="5"/>
      <c r="E134" s="5"/>
      <c r="F134" s="5"/>
      <c r="G134" s="5"/>
      <c r="H134" s="5"/>
      <c r="I134" s="5"/>
      <c r="J134" s="5"/>
    </row>
    <row r="135" spans="2:10" x14ac:dyDescent="0.2">
      <c r="B135" s="5"/>
      <c r="C135" s="5"/>
      <c r="D135" s="5"/>
      <c r="E135" s="5"/>
      <c r="F135" s="5"/>
      <c r="G135" s="5"/>
      <c r="H135" s="5"/>
      <c r="I135" s="5"/>
      <c r="J135" s="5"/>
    </row>
    <row r="136" spans="2:10" x14ac:dyDescent="0.2">
      <c r="B136" s="5"/>
      <c r="C136" s="5"/>
      <c r="D136" s="5"/>
      <c r="E136" s="5"/>
      <c r="F136" s="5"/>
      <c r="G136" s="5"/>
      <c r="H136" s="5"/>
      <c r="I136" s="5"/>
      <c r="J136" s="5"/>
    </row>
    <row r="137" spans="2:10" x14ac:dyDescent="0.2">
      <c r="B137" s="5"/>
      <c r="C137" s="5"/>
      <c r="D137" s="5"/>
      <c r="E137" s="5"/>
      <c r="F137" s="5"/>
      <c r="G137" s="5"/>
      <c r="H137" s="5"/>
      <c r="I137" s="5"/>
      <c r="J137" s="5"/>
    </row>
    <row r="138" spans="2:10" x14ac:dyDescent="0.2">
      <c r="B138" s="5"/>
      <c r="C138" s="5"/>
      <c r="D138" s="5"/>
      <c r="E138" s="5"/>
      <c r="F138" s="5"/>
      <c r="G138" s="5"/>
      <c r="H138" s="5"/>
      <c r="I138" s="5"/>
      <c r="J138" s="5"/>
    </row>
    <row r="139" spans="2:10" x14ac:dyDescent="0.2">
      <c r="B139" s="5"/>
      <c r="C139" s="5"/>
      <c r="D139" s="5"/>
      <c r="E139" s="5"/>
      <c r="F139" s="5"/>
      <c r="G139" s="5"/>
      <c r="H139" s="5"/>
      <c r="I139" s="5"/>
      <c r="J139" s="5"/>
    </row>
    <row r="140" spans="2:10" x14ac:dyDescent="0.2">
      <c r="B140" s="5"/>
      <c r="C140" s="5"/>
      <c r="D140" s="5"/>
      <c r="E140" s="5"/>
      <c r="F140" s="5"/>
      <c r="G140" s="5"/>
      <c r="H140" s="5"/>
      <c r="I140" s="5"/>
      <c r="J140" s="5"/>
    </row>
    <row r="141" spans="2:10" x14ac:dyDescent="0.2">
      <c r="B141" s="5"/>
      <c r="C141" s="5"/>
      <c r="D141" s="5"/>
      <c r="E141" s="5"/>
      <c r="F141" s="5"/>
      <c r="G141" s="5"/>
      <c r="H141" s="5"/>
      <c r="I141" s="5"/>
      <c r="J141" s="5"/>
    </row>
    <row r="142" spans="2:10" x14ac:dyDescent="0.2">
      <c r="B142" s="5"/>
      <c r="C142" s="5"/>
      <c r="D142" s="5"/>
      <c r="E142" s="5"/>
      <c r="F142" s="5"/>
      <c r="G142" s="5"/>
      <c r="H142" s="5"/>
      <c r="I142" s="5"/>
      <c r="J142" s="5"/>
    </row>
    <row r="143" spans="2:10" x14ac:dyDescent="0.2">
      <c r="B143" s="5"/>
      <c r="C143" s="5"/>
      <c r="D143" s="5"/>
      <c r="E143" s="5"/>
      <c r="F143" s="5"/>
      <c r="G143" s="5"/>
      <c r="H143" s="5"/>
      <c r="I143" s="5"/>
      <c r="J143" s="5"/>
    </row>
    <row r="144" spans="2:10" x14ac:dyDescent="0.2">
      <c r="B144" s="5"/>
      <c r="C144" s="5"/>
      <c r="D144" s="5"/>
      <c r="E144" s="5"/>
      <c r="F144" s="5"/>
      <c r="G144" s="5"/>
      <c r="H144" s="5"/>
      <c r="I144" s="5"/>
      <c r="J144" s="5"/>
    </row>
    <row r="145" spans="2:10" x14ac:dyDescent="0.2">
      <c r="B145" s="5"/>
      <c r="C145" s="5"/>
      <c r="D145" s="5"/>
      <c r="E145" s="5"/>
      <c r="F145" s="5"/>
      <c r="G145" s="5"/>
      <c r="H145" s="5"/>
      <c r="I145" s="5"/>
      <c r="J145" s="5"/>
    </row>
    <row r="146" spans="2:10" x14ac:dyDescent="0.2">
      <c r="B146" s="5"/>
      <c r="C146" s="5"/>
      <c r="D146" s="5"/>
      <c r="E146" s="5"/>
      <c r="F146" s="5"/>
      <c r="G146" s="5"/>
      <c r="H146" s="5"/>
      <c r="I146" s="5"/>
      <c r="J146" s="5"/>
    </row>
    <row r="147" spans="2:10" x14ac:dyDescent="0.2">
      <c r="B147" s="5"/>
      <c r="C147" s="5"/>
      <c r="D147" s="5"/>
      <c r="E147" s="5"/>
      <c r="F147" s="5"/>
      <c r="G147" s="5"/>
      <c r="H147" s="5"/>
      <c r="I147" s="5"/>
      <c r="J147" s="5"/>
    </row>
    <row r="148" spans="2:10" x14ac:dyDescent="0.2">
      <c r="B148" s="5"/>
      <c r="C148" s="5"/>
      <c r="D148" s="5"/>
      <c r="E148" s="5"/>
      <c r="F148" s="5"/>
      <c r="G148" s="5"/>
      <c r="H148" s="5"/>
      <c r="I148" s="5"/>
      <c r="J148" s="5"/>
    </row>
    <row r="149" spans="2:10" x14ac:dyDescent="0.2">
      <c r="B149" s="5"/>
      <c r="C149" s="5"/>
      <c r="D149" s="5"/>
      <c r="E149" s="5"/>
      <c r="F149" s="5"/>
      <c r="G149" s="5"/>
      <c r="H149" s="5"/>
      <c r="I149" s="5"/>
      <c r="J149" s="5"/>
    </row>
    <row r="150" spans="2:10" x14ac:dyDescent="0.2">
      <c r="B150" s="5"/>
      <c r="C150" s="5"/>
      <c r="D150" s="5"/>
      <c r="E150" s="5"/>
      <c r="F150" s="5"/>
      <c r="G150" s="5"/>
      <c r="H150" s="5"/>
      <c r="I150" s="5"/>
      <c r="J150" s="5"/>
    </row>
    <row r="151" spans="2:10" x14ac:dyDescent="0.2">
      <c r="B151" s="5"/>
      <c r="C151" s="5"/>
      <c r="D151" s="5"/>
      <c r="E151" s="5"/>
      <c r="F151" s="5"/>
      <c r="G151" s="5"/>
      <c r="H151" s="5"/>
      <c r="I151" s="5"/>
      <c r="J151" s="5"/>
    </row>
    <row r="152" spans="2:10" x14ac:dyDescent="0.2">
      <c r="B152" s="5"/>
      <c r="C152" s="5"/>
      <c r="D152" s="5"/>
      <c r="E152" s="5"/>
      <c r="F152" s="5"/>
      <c r="G152" s="5"/>
      <c r="H152" s="5"/>
      <c r="I152" s="5"/>
      <c r="J152" s="5"/>
    </row>
    <row r="153" spans="2:10" x14ac:dyDescent="0.2">
      <c r="B153" s="5"/>
      <c r="C153" s="5"/>
      <c r="D153" s="5"/>
      <c r="E153" s="5"/>
      <c r="F153" s="5"/>
      <c r="G153" s="5"/>
      <c r="H153" s="5"/>
      <c r="I153" s="5"/>
      <c r="J153" s="5"/>
    </row>
    <row r="154" spans="2:10" x14ac:dyDescent="0.2">
      <c r="B154" s="5"/>
      <c r="C154" s="5"/>
      <c r="D154" s="5"/>
      <c r="E154" s="5"/>
      <c r="F154" s="5"/>
      <c r="G154" s="5"/>
      <c r="H154" s="5"/>
      <c r="I154" s="5"/>
      <c r="J154" s="5"/>
    </row>
    <row r="155" spans="2:10" x14ac:dyDescent="0.2">
      <c r="B155" s="5"/>
      <c r="C155" s="5"/>
      <c r="D155" s="5"/>
      <c r="E155" s="5"/>
      <c r="F155" s="5"/>
      <c r="G155" s="5"/>
      <c r="H155" s="5"/>
      <c r="I155" s="5"/>
      <c r="J155" s="5"/>
    </row>
    <row r="156" spans="2:10" x14ac:dyDescent="0.2">
      <c r="B156" s="5"/>
      <c r="C156" s="5"/>
      <c r="D156" s="5"/>
      <c r="E156" s="5"/>
      <c r="F156" s="5"/>
      <c r="G156" s="5"/>
      <c r="H156" s="5"/>
      <c r="I156" s="5"/>
      <c r="J156" s="5"/>
    </row>
    <row r="157" spans="2:10" x14ac:dyDescent="0.2">
      <c r="B157" s="5"/>
      <c r="C157" s="5"/>
      <c r="D157" s="5"/>
      <c r="E157" s="5"/>
      <c r="F157" s="5"/>
      <c r="G157" s="5"/>
      <c r="H157" s="5"/>
      <c r="I157" s="5"/>
      <c r="J157" s="5"/>
    </row>
    <row r="158" spans="2:10" x14ac:dyDescent="0.2">
      <c r="B158" s="5"/>
      <c r="C158" s="5"/>
      <c r="D158" s="5"/>
      <c r="E158" s="5"/>
      <c r="F158" s="5"/>
      <c r="G158" s="5"/>
      <c r="H158" s="5"/>
      <c r="I158" s="5"/>
      <c r="J158" s="5"/>
    </row>
    <row r="159" spans="2:10" x14ac:dyDescent="0.2">
      <c r="B159" s="5"/>
      <c r="C159" s="5"/>
      <c r="D159" s="5"/>
      <c r="E159" s="5"/>
      <c r="F159" s="5"/>
      <c r="G159" s="5"/>
      <c r="H159" s="5"/>
      <c r="I159" s="5"/>
      <c r="J159" s="5"/>
    </row>
    <row r="160" spans="2:10" x14ac:dyDescent="0.2">
      <c r="B160" s="5"/>
      <c r="C160" s="5"/>
      <c r="D160" s="5"/>
      <c r="E160" s="5"/>
      <c r="F160" s="5"/>
      <c r="G160" s="5"/>
      <c r="H160" s="5"/>
      <c r="I160" s="5"/>
      <c r="J160" s="5"/>
    </row>
    <row r="161" spans="2:10" x14ac:dyDescent="0.2">
      <c r="B161" s="5"/>
      <c r="C161" s="5"/>
      <c r="D161" s="5"/>
      <c r="E161" s="5"/>
      <c r="F161" s="5"/>
      <c r="G161" s="5"/>
      <c r="H161" s="5"/>
      <c r="I161" s="5"/>
      <c r="J161" s="5"/>
    </row>
    <row r="162" spans="2:10" x14ac:dyDescent="0.2">
      <c r="B162" s="5"/>
      <c r="C162" s="5"/>
      <c r="D162" s="5"/>
      <c r="E162" s="5"/>
      <c r="F162" s="5"/>
      <c r="G162" s="5"/>
      <c r="H162" s="5"/>
      <c r="I162" s="5"/>
      <c r="J162" s="5"/>
    </row>
    <row r="163" spans="2:10" x14ac:dyDescent="0.2">
      <c r="B163" s="5"/>
      <c r="C163" s="5"/>
      <c r="D163" s="5"/>
      <c r="E163" s="5"/>
      <c r="F163" s="5"/>
      <c r="G163" s="5"/>
      <c r="H163" s="5"/>
      <c r="I163" s="5"/>
      <c r="J163" s="5"/>
    </row>
    <row r="164" spans="2:10" x14ac:dyDescent="0.2">
      <c r="B164" s="5"/>
      <c r="C164" s="5"/>
      <c r="D164" s="5"/>
      <c r="E164" s="5"/>
      <c r="F164" s="5"/>
      <c r="G164" s="5"/>
      <c r="H164" s="5"/>
      <c r="I164" s="5"/>
      <c r="J164" s="5"/>
    </row>
    <row r="165" spans="2:10" x14ac:dyDescent="0.2">
      <c r="B165" s="5"/>
      <c r="C165" s="5"/>
      <c r="D165" s="5"/>
      <c r="E165" s="5"/>
      <c r="F165" s="5"/>
      <c r="G165" s="5"/>
      <c r="H165" s="5"/>
      <c r="I165" s="5"/>
      <c r="J165" s="5"/>
    </row>
    <row r="166" spans="2:10" x14ac:dyDescent="0.2">
      <c r="B166" s="5"/>
      <c r="C166" s="5"/>
      <c r="D166" s="5"/>
      <c r="E166" s="5"/>
      <c r="F166" s="5"/>
      <c r="G166" s="5"/>
      <c r="H166" s="5"/>
      <c r="I166" s="5"/>
      <c r="J166" s="5"/>
    </row>
    <row r="167" spans="2:10" x14ac:dyDescent="0.2">
      <c r="B167" s="5"/>
      <c r="C167" s="5"/>
      <c r="D167" s="5"/>
      <c r="E167" s="5"/>
      <c r="F167" s="5"/>
      <c r="G167" s="5"/>
      <c r="H167" s="5"/>
      <c r="I167" s="5"/>
      <c r="J167" s="5"/>
    </row>
    <row r="168" spans="2:10" x14ac:dyDescent="0.2">
      <c r="B168" s="5"/>
      <c r="C168" s="5"/>
      <c r="D168" s="5"/>
      <c r="E168" s="5"/>
      <c r="F168" s="5"/>
      <c r="G168" s="5"/>
      <c r="H168" s="5"/>
      <c r="I168" s="5"/>
      <c r="J168" s="5"/>
    </row>
    <row r="169" spans="2:10" x14ac:dyDescent="0.2">
      <c r="B169" s="5"/>
      <c r="C169" s="5"/>
      <c r="D169" s="5"/>
      <c r="E169" s="5"/>
      <c r="F169" s="5"/>
      <c r="G169" s="5"/>
      <c r="H169" s="5"/>
      <c r="I169" s="5"/>
      <c r="J169" s="5"/>
    </row>
    <row r="170" spans="2:10" x14ac:dyDescent="0.2">
      <c r="B170" s="5"/>
      <c r="C170" s="5"/>
      <c r="D170" s="5"/>
      <c r="E170" s="5"/>
      <c r="F170" s="5"/>
      <c r="G170" s="5"/>
      <c r="H170" s="5"/>
      <c r="I170" s="5"/>
      <c r="J170" s="5"/>
    </row>
    <row r="171" spans="2:10" x14ac:dyDescent="0.2">
      <c r="B171" s="5"/>
      <c r="C171" s="5"/>
      <c r="D171" s="5"/>
      <c r="E171" s="5"/>
      <c r="F171" s="5"/>
      <c r="G171" s="5"/>
      <c r="H171" s="5"/>
      <c r="I171" s="5"/>
      <c r="J171" s="5"/>
    </row>
    <row r="172" spans="2:10" x14ac:dyDescent="0.2">
      <c r="B172" s="5"/>
      <c r="C172" s="5"/>
      <c r="D172" s="5"/>
      <c r="E172" s="5"/>
      <c r="F172" s="5"/>
      <c r="G172" s="5"/>
      <c r="H172" s="5"/>
      <c r="I172" s="5"/>
      <c r="J172" s="5"/>
    </row>
    <row r="173" spans="2:10" x14ac:dyDescent="0.2">
      <c r="B173" s="5"/>
      <c r="C173" s="5"/>
      <c r="D173" s="5"/>
      <c r="E173" s="5"/>
      <c r="F173" s="5"/>
      <c r="G173" s="5"/>
      <c r="H173" s="5"/>
      <c r="I173" s="5"/>
      <c r="J173" s="5"/>
    </row>
    <row r="174" spans="2:10" x14ac:dyDescent="0.2">
      <c r="B174" s="5"/>
      <c r="C174" s="5"/>
      <c r="D174" s="5"/>
      <c r="E174" s="5"/>
      <c r="F174" s="5"/>
      <c r="G174" s="5"/>
      <c r="H174" s="5"/>
      <c r="I174" s="5"/>
      <c r="J174" s="5"/>
    </row>
    <row r="175" spans="2:10" x14ac:dyDescent="0.2">
      <c r="B175" s="5"/>
      <c r="C175" s="5"/>
      <c r="D175" s="5"/>
      <c r="E175" s="5"/>
      <c r="F175" s="5"/>
      <c r="G175" s="5"/>
      <c r="H175" s="5"/>
      <c r="I175" s="5"/>
      <c r="J175" s="5"/>
    </row>
    <row r="176" spans="2:10" x14ac:dyDescent="0.2">
      <c r="B176" s="5"/>
      <c r="C176" s="5"/>
      <c r="D176" s="5"/>
      <c r="E176" s="5"/>
      <c r="F176" s="5"/>
      <c r="G176" s="5"/>
      <c r="H176" s="5"/>
      <c r="I176" s="5"/>
      <c r="J176" s="5"/>
    </row>
    <row r="177" spans="2:10" x14ac:dyDescent="0.2">
      <c r="B177" s="5"/>
      <c r="C177" s="5"/>
      <c r="D177" s="5"/>
      <c r="E177" s="5"/>
      <c r="F177" s="5"/>
      <c r="G177" s="5"/>
      <c r="H177" s="5"/>
      <c r="I177" s="5"/>
      <c r="J177" s="5"/>
    </row>
    <row r="178" spans="2:10" x14ac:dyDescent="0.2">
      <c r="B178" s="5"/>
      <c r="C178" s="5"/>
      <c r="D178" s="5"/>
      <c r="E178" s="5"/>
      <c r="F178" s="5"/>
      <c r="G178" s="5"/>
      <c r="H178" s="5"/>
      <c r="I178" s="5"/>
      <c r="J178" s="5"/>
    </row>
    <row r="179" spans="2:10" x14ac:dyDescent="0.2">
      <c r="B179" s="5"/>
      <c r="C179" s="5"/>
      <c r="D179" s="5"/>
      <c r="E179" s="5"/>
      <c r="F179" s="5"/>
      <c r="G179" s="5"/>
      <c r="H179" s="5"/>
      <c r="I179" s="5"/>
      <c r="J179" s="5"/>
    </row>
    <row r="180" spans="2:10" x14ac:dyDescent="0.2">
      <c r="B180" s="5"/>
      <c r="C180" s="5"/>
      <c r="D180" s="5"/>
      <c r="E180" s="5"/>
      <c r="F180" s="5"/>
      <c r="G180" s="5"/>
      <c r="H180" s="5"/>
      <c r="I180" s="5"/>
      <c r="J180" s="5"/>
    </row>
    <row r="181" spans="2:10" x14ac:dyDescent="0.2">
      <c r="B181" s="5"/>
      <c r="C181" s="5"/>
      <c r="D181" s="5"/>
      <c r="E181" s="5"/>
      <c r="F181" s="5"/>
      <c r="G181" s="5"/>
      <c r="H181" s="5"/>
      <c r="I181" s="5"/>
      <c r="J181" s="5"/>
    </row>
    <row r="182" spans="2:10" x14ac:dyDescent="0.2">
      <c r="B182" s="5"/>
      <c r="C182" s="5"/>
      <c r="D182" s="5"/>
      <c r="E182" s="5"/>
      <c r="F182" s="5"/>
      <c r="G182" s="5"/>
      <c r="H182" s="5"/>
      <c r="I182" s="5"/>
      <c r="J182" s="5"/>
    </row>
    <row r="183" spans="2:10" x14ac:dyDescent="0.2">
      <c r="B183" s="5"/>
      <c r="C183" s="5"/>
      <c r="D183" s="5"/>
      <c r="E183" s="5"/>
      <c r="F183" s="5"/>
      <c r="G183" s="5"/>
      <c r="H183" s="5"/>
      <c r="I183" s="5"/>
      <c r="J183" s="5"/>
    </row>
    <row r="184" spans="2:10" x14ac:dyDescent="0.2">
      <c r="B184" s="5"/>
      <c r="C184" s="5"/>
      <c r="D184" s="5"/>
      <c r="E184" s="5"/>
      <c r="F184" s="5"/>
      <c r="G184" s="5"/>
      <c r="H184" s="5"/>
      <c r="I184" s="5"/>
      <c r="J184" s="5"/>
    </row>
    <row r="185" spans="2:10" x14ac:dyDescent="0.2">
      <c r="B185" s="5"/>
      <c r="C185" s="5"/>
      <c r="D185" s="5"/>
      <c r="E185" s="5"/>
      <c r="F185" s="5"/>
      <c r="G185" s="5"/>
      <c r="H185" s="5"/>
      <c r="I185" s="5"/>
      <c r="J185" s="5"/>
    </row>
    <row r="186" spans="2:10" x14ac:dyDescent="0.2">
      <c r="B186" s="5"/>
      <c r="C186" s="5"/>
      <c r="D186" s="5"/>
      <c r="E186" s="5"/>
      <c r="F186" s="5"/>
      <c r="G186" s="5"/>
      <c r="H186" s="5"/>
      <c r="I186" s="5"/>
      <c r="J186" s="5"/>
    </row>
    <row r="187" spans="2:10" x14ac:dyDescent="0.2">
      <c r="B187" s="5"/>
      <c r="C187" s="5"/>
      <c r="D187" s="5"/>
      <c r="E187" s="5"/>
      <c r="F187" s="5"/>
      <c r="G187" s="5"/>
      <c r="H187" s="5"/>
      <c r="I187" s="5"/>
      <c r="J187" s="5"/>
    </row>
    <row r="188" spans="2:10" x14ac:dyDescent="0.2">
      <c r="B188" s="5"/>
      <c r="C188" s="5"/>
      <c r="D188" s="5"/>
      <c r="E188" s="5"/>
      <c r="F188" s="5"/>
      <c r="G188" s="5"/>
      <c r="H188" s="5"/>
      <c r="I188" s="5"/>
      <c r="J188" s="5"/>
    </row>
    <row r="189" spans="2:10" x14ac:dyDescent="0.2">
      <c r="B189" s="5"/>
      <c r="C189" s="5"/>
      <c r="D189" s="5"/>
      <c r="E189" s="5"/>
      <c r="F189" s="5"/>
      <c r="G189" s="5"/>
      <c r="H189" s="5"/>
      <c r="I189" s="5"/>
      <c r="J189" s="5"/>
    </row>
    <row r="190" spans="2:10" x14ac:dyDescent="0.2">
      <c r="B190" s="5"/>
      <c r="C190" s="5"/>
      <c r="D190" s="5"/>
      <c r="E190" s="5"/>
      <c r="F190" s="5"/>
      <c r="G190" s="5"/>
      <c r="H190" s="5"/>
      <c r="I190" s="5"/>
      <c r="J190" s="5"/>
    </row>
    <row r="191" spans="2:10" x14ac:dyDescent="0.2">
      <c r="B191" s="5"/>
      <c r="C191" s="5"/>
      <c r="D191" s="5"/>
      <c r="E191" s="5"/>
      <c r="F191" s="5"/>
      <c r="G191" s="5"/>
      <c r="H191" s="5"/>
      <c r="I191" s="5"/>
      <c r="J191" s="5"/>
    </row>
    <row r="192" spans="2:10" x14ac:dyDescent="0.2">
      <c r="B192" s="5"/>
      <c r="C192" s="5"/>
      <c r="D192" s="5"/>
      <c r="E192" s="5"/>
      <c r="F192" s="5"/>
      <c r="G192" s="5"/>
      <c r="H192" s="5"/>
      <c r="I192" s="5"/>
      <c r="J192" s="5"/>
    </row>
    <row r="193" spans="2:10" x14ac:dyDescent="0.2">
      <c r="B193" s="5"/>
      <c r="C193" s="5"/>
      <c r="D193" s="5"/>
      <c r="E193" s="5"/>
      <c r="F193" s="5"/>
      <c r="G193" s="5"/>
      <c r="H193" s="5"/>
      <c r="I193" s="5"/>
      <c r="J193" s="5"/>
    </row>
    <row r="194" spans="2:10" x14ac:dyDescent="0.2">
      <c r="B194" s="5"/>
      <c r="C194" s="5"/>
      <c r="D194" s="5"/>
      <c r="E194" s="5"/>
      <c r="F194" s="5"/>
      <c r="G194" s="5"/>
      <c r="H194" s="5"/>
      <c r="I194" s="5"/>
      <c r="J194" s="5"/>
    </row>
    <row r="195" spans="2:10" x14ac:dyDescent="0.2">
      <c r="B195" s="5"/>
      <c r="C195" s="5"/>
      <c r="D195" s="5"/>
      <c r="E195" s="5"/>
      <c r="F195" s="5"/>
      <c r="G195" s="5"/>
      <c r="H195" s="5"/>
      <c r="I195" s="5"/>
      <c r="J195" s="5"/>
    </row>
    <row r="196" spans="2:10" x14ac:dyDescent="0.2">
      <c r="B196" s="5"/>
      <c r="C196" s="5"/>
      <c r="D196" s="5"/>
      <c r="E196" s="5"/>
      <c r="F196" s="5"/>
      <c r="G196" s="5"/>
      <c r="H196" s="5"/>
      <c r="I196" s="5"/>
      <c r="J196" s="5"/>
    </row>
    <row r="197" spans="2:10" x14ac:dyDescent="0.2">
      <c r="B197" s="5"/>
      <c r="C197" s="5"/>
      <c r="D197" s="5"/>
      <c r="E197" s="5"/>
      <c r="F197" s="5"/>
      <c r="G197" s="5"/>
      <c r="H197" s="5"/>
      <c r="I197" s="5"/>
      <c r="J197" s="5"/>
    </row>
    <row r="198" spans="2:10" x14ac:dyDescent="0.2">
      <c r="B198" s="5"/>
      <c r="C198" s="5"/>
      <c r="D198" s="5"/>
      <c r="E198" s="5"/>
      <c r="F198" s="5"/>
      <c r="G198" s="5"/>
      <c r="H198" s="5"/>
      <c r="I198" s="5"/>
      <c r="J198" s="5"/>
    </row>
    <row r="199" spans="2:10" x14ac:dyDescent="0.2">
      <c r="B199" s="5"/>
      <c r="C199" s="5"/>
      <c r="D199" s="5"/>
      <c r="E199" s="5"/>
      <c r="F199" s="5"/>
      <c r="G199" s="5"/>
      <c r="H199" s="5"/>
      <c r="I199" s="5"/>
      <c r="J199" s="5"/>
    </row>
    <row r="200" spans="2:10" x14ac:dyDescent="0.2">
      <c r="B200" s="5"/>
      <c r="C200" s="5"/>
      <c r="D200" s="5"/>
      <c r="E200" s="5"/>
      <c r="F200" s="5"/>
      <c r="G200" s="5"/>
      <c r="H200" s="5"/>
      <c r="I200" s="5"/>
      <c r="J200" s="5"/>
    </row>
    <row r="201" spans="2:10" x14ac:dyDescent="0.2">
      <c r="B201" s="5"/>
      <c r="C201" s="5"/>
      <c r="D201" s="5"/>
      <c r="E201" s="5"/>
      <c r="F201" s="5"/>
      <c r="G201" s="5"/>
      <c r="H201" s="5"/>
      <c r="I201" s="5"/>
      <c r="J201" s="5"/>
    </row>
    <row r="202" spans="2:10" x14ac:dyDescent="0.2">
      <c r="B202" s="5"/>
      <c r="C202" s="5"/>
      <c r="D202" s="5"/>
      <c r="E202" s="5"/>
      <c r="F202" s="5"/>
      <c r="G202" s="5"/>
      <c r="H202" s="5"/>
      <c r="I202" s="5"/>
      <c r="J202" s="5"/>
    </row>
    <row r="203" spans="2:10" x14ac:dyDescent="0.2">
      <c r="B203" s="5"/>
      <c r="C203" s="5"/>
      <c r="D203" s="5"/>
      <c r="E203" s="5"/>
      <c r="F203" s="5"/>
      <c r="G203" s="5"/>
      <c r="H203" s="5"/>
      <c r="I203" s="5"/>
      <c r="J203" s="5"/>
    </row>
    <row r="204" spans="2:10" x14ac:dyDescent="0.2">
      <c r="B204" s="5"/>
      <c r="C204" s="5"/>
      <c r="D204" s="5"/>
      <c r="E204" s="5"/>
      <c r="F204" s="5"/>
      <c r="G204" s="5"/>
      <c r="H204" s="5"/>
      <c r="I204" s="5"/>
      <c r="J204" s="5"/>
    </row>
    <row r="205" spans="2:10" x14ac:dyDescent="0.2">
      <c r="B205" s="5"/>
      <c r="C205" s="5"/>
      <c r="D205" s="5"/>
      <c r="E205" s="5"/>
      <c r="F205" s="5"/>
      <c r="G205" s="5"/>
      <c r="H205" s="5"/>
      <c r="I205" s="5"/>
      <c r="J205" s="5"/>
    </row>
    <row r="206" spans="2:10" x14ac:dyDescent="0.2">
      <c r="B206" s="5"/>
      <c r="C206" s="5"/>
      <c r="D206" s="5"/>
      <c r="E206" s="5"/>
      <c r="F206" s="5"/>
      <c r="G206" s="5"/>
      <c r="H206" s="5"/>
      <c r="I206" s="5"/>
      <c r="J206" s="5"/>
    </row>
    <row r="207" spans="2:10" x14ac:dyDescent="0.2">
      <c r="B207" s="5"/>
      <c r="C207" s="5"/>
      <c r="D207" s="5"/>
      <c r="E207" s="5"/>
      <c r="F207" s="5"/>
      <c r="G207" s="5"/>
      <c r="H207" s="5"/>
      <c r="I207" s="5"/>
      <c r="J207" s="5"/>
    </row>
    <row r="208" spans="2:10" x14ac:dyDescent="0.2">
      <c r="B208" s="5"/>
      <c r="C208" s="5"/>
      <c r="D208" s="5"/>
      <c r="E208" s="5"/>
      <c r="F208" s="5"/>
      <c r="G208" s="5"/>
      <c r="H208" s="5"/>
      <c r="I208" s="5"/>
      <c r="J208" s="5"/>
    </row>
    <row r="209" spans="2:10" x14ac:dyDescent="0.2">
      <c r="B209" s="5"/>
      <c r="C209" s="5"/>
      <c r="D209" s="5"/>
      <c r="E209" s="5"/>
      <c r="F209" s="5"/>
      <c r="G209" s="5"/>
      <c r="H209" s="5"/>
      <c r="I209" s="5"/>
      <c r="J209" s="5"/>
    </row>
    <row r="210" spans="2:10" x14ac:dyDescent="0.2">
      <c r="B210" s="5"/>
      <c r="C210" s="5"/>
      <c r="D210" s="5"/>
      <c r="E210" s="5"/>
      <c r="F210" s="5"/>
      <c r="G210" s="5"/>
      <c r="H210" s="5"/>
      <c r="I210" s="5"/>
      <c r="J210" s="5"/>
    </row>
    <row r="211" spans="2:10" x14ac:dyDescent="0.2">
      <c r="B211" s="5"/>
      <c r="C211" s="5"/>
      <c r="D211" s="5"/>
      <c r="E211" s="5"/>
      <c r="F211" s="5"/>
      <c r="G211" s="5"/>
      <c r="H211" s="5"/>
      <c r="I211" s="5"/>
      <c r="J211" s="5"/>
    </row>
    <row r="212" spans="2:10" x14ac:dyDescent="0.2">
      <c r="B212" s="5"/>
      <c r="C212" s="5"/>
      <c r="D212" s="5"/>
      <c r="E212" s="5"/>
      <c r="F212" s="5"/>
      <c r="G212" s="5"/>
      <c r="H212" s="5"/>
      <c r="I212" s="5"/>
      <c r="J212" s="5"/>
    </row>
    <row r="213" spans="2:10" x14ac:dyDescent="0.2">
      <c r="B213" s="5"/>
      <c r="C213" s="5"/>
      <c r="D213" s="5"/>
      <c r="E213" s="5"/>
      <c r="F213" s="5"/>
      <c r="G213" s="5"/>
      <c r="H213" s="5"/>
      <c r="I213" s="5"/>
      <c r="J213" s="5"/>
    </row>
    <row r="214" spans="2:10" x14ac:dyDescent="0.2">
      <c r="B214" s="5"/>
      <c r="C214" s="5"/>
      <c r="D214" s="5"/>
      <c r="E214" s="5"/>
      <c r="F214" s="5"/>
      <c r="G214" s="5"/>
      <c r="H214" s="5"/>
      <c r="I214" s="5"/>
      <c r="J214" s="5"/>
    </row>
    <row r="215" spans="2:10" x14ac:dyDescent="0.2">
      <c r="B215" s="5"/>
      <c r="C215" s="5"/>
      <c r="D215" s="5"/>
      <c r="E215" s="5"/>
      <c r="F215" s="5"/>
      <c r="G215" s="5"/>
      <c r="H215" s="5"/>
      <c r="I215" s="5"/>
      <c r="J215" s="5"/>
    </row>
    <row r="216" spans="2:10" x14ac:dyDescent="0.2">
      <c r="B216" s="5"/>
      <c r="C216" s="5"/>
      <c r="D216" s="5"/>
      <c r="E216" s="5"/>
      <c r="F216" s="5"/>
      <c r="G216" s="5"/>
      <c r="H216" s="5"/>
      <c r="I216" s="5"/>
      <c r="J216" s="5"/>
    </row>
    <row r="217" spans="2:10" x14ac:dyDescent="0.2">
      <c r="B217" s="5"/>
      <c r="C217" s="5"/>
      <c r="D217" s="5"/>
      <c r="E217" s="5"/>
      <c r="F217" s="5"/>
      <c r="G217" s="5"/>
      <c r="H217" s="5"/>
      <c r="I217" s="5"/>
      <c r="J217" s="5"/>
    </row>
    <row r="218" spans="2:10" x14ac:dyDescent="0.2">
      <c r="B218" s="5"/>
      <c r="C218" s="5"/>
      <c r="D218" s="5"/>
      <c r="E218" s="5"/>
      <c r="F218" s="5"/>
      <c r="G218" s="5"/>
      <c r="H218" s="5"/>
      <c r="I218" s="5"/>
      <c r="J218" s="5"/>
    </row>
    <row r="219" spans="2:10" x14ac:dyDescent="0.2">
      <c r="B219" s="5"/>
      <c r="C219" s="5"/>
      <c r="D219" s="5"/>
      <c r="E219" s="5"/>
      <c r="F219" s="5"/>
      <c r="G219" s="5"/>
      <c r="H219" s="5"/>
      <c r="I219" s="5"/>
      <c r="J219" s="5"/>
    </row>
    <row r="220" spans="2:10" x14ac:dyDescent="0.2">
      <c r="B220" s="5"/>
      <c r="C220" s="5"/>
      <c r="D220" s="5"/>
      <c r="E220" s="5"/>
      <c r="F220" s="5"/>
      <c r="G220" s="5"/>
      <c r="H220" s="5"/>
      <c r="I220" s="5"/>
      <c r="J220" s="5"/>
    </row>
    <row r="221" spans="2:10" x14ac:dyDescent="0.2">
      <c r="B221" s="5"/>
      <c r="C221" s="5"/>
      <c r="D221" s="5"/>
      <c r="E221" s="5"/>
      <c r="F221" s="5"/>
      <c r="G221" s="5"/>
      <c r="H221" s="5"/>
      <c r="I221" s="5"/>
      <c r="J221" s="5"/>
    </row>
    <row r="222" spans="2:10" x14ac:dyDescent="0.2">
      <c r="B222" s="5"/>
      <c r="C222" s="5"/>
      <c r="D222" s="5"/>
      <c r="E222" s="5"/>
      <c r="F222" s="5"/>
      <c r="G222" s="5"/>
      <c r="H222" s="5"/>
      <c r="I222" s="5"/>
      <c r="J222" s="5"/>
    </row>
    <row r="223" spans="2:10" x14ac:dyDescent="0.2">
      <c r="B223" s="5"/>
      <c r="C223" s="5"/>
      <c r="D223" s="5"/>
      <c r="E223" s="5"/>
      <c r="F223" s="5"/>
      <c r="G223" s="5"/>
      <c r="H223" s="5"/>
      <c r="I223" s="5"/>
      <c r="J223" s="5"/>
    </row>
    <row r="224" spans="2:10" x14ac:dyDescent="0.2">
      <c r="B224" s="5"/>
      <c r="C224" s="5"/>
      <c r="D224" s="5"/>
      <c r="E224" s="5"/>
      <c r="F224" s="5"/>
      <c r="G224" s="5"/>
      <c r="H224" s="5"/>
      <c r="I224" s="5"/>
      <c r="J224" s="5"/>
    </row>
    <row r="225" spans="2:10" x14ac:dyDescent="0.2">
      <c r="B225" s="5"/>
      <c r="C225" s="5"/>
      <c r="D225" s="5"/>
      <c r="E225" s="5"/>
      <c r="F225" s="5"/>
      <c r="G225" s="5"/>
      <c r="H225" s="5"/>
      <c r="I225" s="5"/>
      <c r="J225" s="5"/>
    </row>
    <row r="226" spans="2:10" x14ac:dyDescent="0.2">
      <c r="B226" s="5"/>
      <c r="C226" s="5"/>
      <c r="D226" s="5"/>
      <c r="E226" s="5"/>
      <c r="F226" s="5"/>
      <c r="G226" s="5"/>
      <c r="H226" s="5"/>
      <c r="I226" s="5"/>
      <c r="J226" s="5"/>
    </row>
    <row r="227" spans="2:10" x14ac:dyDescent="0.2">
      <c r="B227" s="5"/>
      <c r="C227" s="5"/>
      <c r="D227" s="5"/>
      <c r="E227" s="5"/>
      <c r="F227" s="5"/>
      <c r="G227" s="5"/>
      <c r="H227" s="5"/>
      <c r="I227" s="5"/>
      <c r="J227" s="5"/>
    </row>
    <row r="228" spans="2:10" x14ac:dyDescent="0.2">
      <c r="B228" s="5"/>
      <c r="C228" s="5"/>
      <c r="D228" s="5"/>
      <c r="E228" s="5"/>
      <c r="F228" s="5"/>
      <c r="G228" s="5"/>
      <c r="H228" s="5"/>
      <c r="I228" s="5"/>
      <c r="J228" s="5"/>
    </row>
    <row r="229" spans="2:10" x14ac:dyDescent="0.2">
      <c r="B229" s="5"/>
      <c r="C229" s="5"/>
      <c r="D229" s="5"/>
      <c r="E229" s="5"/>
      <c r="F229" s="5"/>
      <c r="G229" s="5"/>
      <c r="H229" s="5"/>
      <c r="I229" s="5"/>
      <c r="J229" s="5"/>
    </row>
    <row r="230" spans="2:10" x14ac:dyDescent="0.2">
      <c r="B230" s="5"/>
      <c r="C230" s="5"/>
      <c r="D230" s="5"/>
      <c r="E230" s="5"/>
      <c r="F230" s="5"/>
      <c r="G230" s="5"/>
      <c r="H230" s="5"/>
      <c r="I230" s="5"/>
      <c r="J230" s="5"/>
    </row>
    <row r="231" spans="2:10" x14ac:dyDescent="0.2">
      <c r="B231" s="5"/>
      <c r="C231" s="5"/>
      <c r="D231" s="5"/>
      <c r="E231" s="5"/>
      <c r="F231" s="5"/>
      <c r="G231" s="5"/>
      <c r="H231" s="5"/>
      <c r="I231" s="5"/>
      <c r="J231" s="5"/>
    </row>
    <row r="232" spans="2:10" x14ac:dyDescent="0.2">
      <c r="B232" s="5"/>
      <c r="C232" s="5"/>
      <c r="D232" s="5"/>
      <c r="E232" s="5"/>
      <c r="F232" s="5"/>
      <c r="G232" s="5"/>
      <c r="H232" s="5"/>
      <c r="I232" s="5"/>
      <c r="J232" s="5"/>
    </row>
    <row r="233" spans="2:10" x14ac:dyDescent="0.2">
      <c r="B233" s="5"/>
      <c r="C233" s="5"/>
      <c r="D233" s="5"/>
      <c r="E233" s="5"/>
      <c r="F233" s="5"/>
      <c r="G233" s="5"/>
      <c r="H233" s="5"/>
      <c r="I233" s="5"/>
      <c r="J233" s="5"/>
    </row>
    <row r="234" spans="2:10" x14ac:dyDescent="0.2">
      <c r="B234" s="5"/>
      <c r="C234" s="5"/>
      <c r="D234" s="5"/>
      <c r="E234" s="5"/>
      <c r="F234" s="5"/>
      <c r="G234" s="5"/>
      <c r="H234" s="5"/>
      <c r="I234" s="5"/>
      <c r="J234" s="5"/>
    </row>
    <row r="235" spans="2:10" x14ac:dyDescent="0.2">
      <c r="B235" s="5"/>
      <c r="C235" s="5"/>
      <c r="D235" s="5"/>
      <c r="E235" s="5"/>
      <c r="F235" s="5"/>
      <c r="G235" s="5"/>
      <c r="H235" s="5"/>
      <c r="I235" s="5"/>
      <c r="J235" s="5"/>
    </row>
    <row r="236" spans="2:10" x14ac:dyDescent="0.2">
      <c r="B236" s="5"/>
      <c r="C236" s="5"/>
      <c r="D236" s="5"/>
      <c r="E236" s="5"/>
      <c r="F236" s="5"/>
      <c r="G236" s="5"/>
      <c r="H236" s="5"/>
      <c r="I236" s="5"/>
      <c r="J236" s="5"/>
    </row>
    <row r="237" spans="2:10" x14ac:dyDescent="0.2">
      <c r="B237" s="5"/>
      <c r="C237" s="5"/>
      <c r="D237" s="5"/>
      <c r="E237" s="5"/>
      <c r="F237" s="5"/>
      <c r="G237" s="5"/>
      <c r="H237" s="5"/>
      <c r="I237" s="5"/>
      <c r="J237" s="5"/>
    </row>
    <row r="238" spans="2:10" x14ac:dyDescent="0.2">
      <c r="B238" s="5"/>
      <c r="C238" s="5"/>
      <c r="D238" s="5"/>
      <c r="E238" s="5"/>
      <c r="F238" s="5"/>
      <c r="G238" s="5"/>
      <c r="H238" s="5"/>
      <c r="I238" s="5"/>
      <c r="J238" s="5"/>
    </row>
    <row r="239" spans="2:10" x14ac:dyDescent="0.2">
      <c r="B239" s="5"/>
      <c r="C239" s="5"/>
      <c r="D239" s="5"/>
      <c r="E239" s="5"/>
      <c r="F239" s="5"/>
      <c r="G239" s="5"/>
      <c r="H239" s="5"/>
      <c r="I239" s="5"/>
      <c r="J239" s="5"/>
    </row>
    <row r="240" spans="2:10" x14ac:dyDescent="0.2">
      <c r="B240" s="5"/>
      <c r="C240" s="5"/>
      <c r="D240" s="5"/>
      <c r="E240" s="5"/>
      <c r="F240" s="5"/>
      <c r="G240" s="5"/>
      <c r="H240" s="5"/>
      <c r="I240" s="5"/>
      <c r="J240" s="5"/>
    </row>
    <row r="241" spans="2:10" x14ac:dyDescent="0.2">
      <c r="B241" s="5"/>
      <c r="C241" s="5"/>
      <c r="D241" s="5"/>
      <c r="E241" s="5"/>
      <c r="F241" s="5"/>
      <c r="G241" s="5"/>
      <c r="H241" s="5"/>
      <c r="I241" s="5"/>
      <c r="J241" s="5"/>
    </row>
    <row r="242" spans="2:10" x14ac:dyDescent="0.2">
      <c r="B242" s="5"/>
      <c r="C242" s="5"/>
      <c r="D242" s="5"/>
      <c r="E242" s="5"/>
      <c r="F242" s="5"/>
      <c r="G242" s="5"/>
      <c r="H242" s="5"/>
      <c r="I242" s="5"/>
      <c r="J242" s="5"/>
    </row>
    <row r="243" spans="2:10" x14ac:dyDescent="0.2">
      <c r="B243" s="5"/>
      <c r="C243" s="5"/>
      <c r="D243" s="5"/>
      <c r="E243" s="5"/>
      <c r="F243" s="5"/>
      <c r="G243" s="5"/>
      <c r="H243" s="5"/>
      <c r="I243" s="5"/>
      <c r="J243" s="5"/>
    </row>
    <row r="244" spans="2:10" x14ac:dyDescent="0.2">
      <c r="B244" s="5"/>
      <c r="C244" s="5"/>
      <c r="D244" s="5"/>
      <c r="E244" s="5"/>
      <c r="F244" s="5"/>
      <c r="G244" s="5"/>
      <c r="H244" s="5"/>
      <c r="I244" s="5"/>
      <c r="J244" s="5"/>
    </row>
    <row r="245" spans="2:10" x14ac:dyDescent="0.2">
      <c r="B245" s="5"/>
      <c r="C245" s="5"/>
      <c r="D245" s="5"/>
      <c r="E245" s="5"/>
      <c r="F245" s="5"/>
      <c r="G245" s="5"/>
      <c r="H245" s="5"/>
      <c r="I245" s="5"/>
      <c r="J245" s="5"/>
    </row>
    <row r="246" spans="2:10" x14ac:dyDescent="0.2">
      <c r="B246" s="5"/>
      <c r="C246" s="5"/>
      <c r="D246" s="5"/>
      <c r="E246" s="5"/>
      <c r="F246" s="5"/>
      <c r="G246" s="5"/>
      <c r="H246" s="5"/>
      <c r="I246" s="5"/>
      <c r="J246" s="5"/>
    </row>
    <row r="247" spans="2:10" x14ac:dyDescent="0.2">
      <c r="B247" s="5"/>
      <c r="C247" s="5"/>
      <c r="D247" s="5"/>
      <c r="E247" s="5"/>
      <c r="F247" s="5"/>
      <c r="G247" s="5"/>
      <c r="H247" s="5"/>
      <c r="I247" s="5"/>
      <c r="J247" s="5"/>
    </row>
    <row r="248" spans="2:10" x14ac:dyDescent="0.2">
      <c r="B248" s="5"/>
      <c r="C248" s="5"/>
      <c r="D248" s="5"/>
      <c r="E248" s="5"/>
      <c r="F248" s="5"/>
      <c r="G248" s="5"/>
      <c r="H248" s="5"/>
      <c r="I248" s="5"/>
      <c r="J248" s="5"/>
    </row>
    <row r="249" spans="2:10" x14ac:dyDescent="0.2">
      <c r="B249" s="5"/>
      <c r="C249" s="5"/>
      <c r="D249" s="5"/>
      <c r="E249" s="5"/>
      <c r="F249" s="5"/>
      <c r="G249" s="5"/>
      <c r="H249" s="5"/>
      <c r="I249" s="5"/>
      <c r="J249" s="5"/>
    </row>
    <row r="250" spans="2:10" x14ac:dyDescent="0.2">
      <c r="B250" s="5"/>
      <c r="C250" s="5"/>
      <c r="D250" s="5"/>
      <c r="E250" s="5"/>
      <c r="F250" s="5"/>
      <c r="G250" s="5"/>
      <c r="H250" s="5"/>
      <c r="I250" s="5"/>
      <c r="J250" s="5"/>
    </row>
    <row r="251" spans="2:10" x14ac:dyDescent="0.2">
      <c r="B251" s="5"/>
      <c r="C251" s="5"/>
      <c r="D251" s="5"/>
      <c r="E251" s="5"/>
      <c r="F251" s="5"/>
      <c r="G251" s="5"/>
      <c r="H251" s="5"/>
      <c r="I251" s="5"/>
      <c r="J251" s="5"/>
    </row>
    <row r="252" spans="2:10" x14ac:dyDescent="0.2">
      <c r="B252" s="5"/>
      <c r="C252" s="5"/>
      <c r="D252" s="5"/>
      <c r="E252" s="5"/>
      <c r="F252" s="5"/>
      <c r="G252" s="5"/>
      <c r="H252" s="5"/>
      <c r="I252" s="5"/>
      <c r="J252" s="5"/>
    </row>
    <row r="253" spans="2:10" x14ac:dyDescent="0.2">
      <c r="B253" s="5"/>
      <c r="C253" s="5"/>
      <c r="D253" s="5"/>
      <c r="E253" s="5"/>
      <c r="F253" s="5"/>
      <c r="G253" s="5"/>
      <c r="H253" s="5"/>
      <c r="I253" s="5"/>
      <c r="J253" s="5"/>
    </row>
    <row r="254" spans="2:10" x14ac:dyDescent="0.2">
      <c r="B254" s="5"/>
      <c r="C254" s="5"/>
      <c r="D254" s="5"/>
      <c r="E254" s="5"/>
      <c r="F254" s="5"/>
      <c r="G254" s="5"/>
      <c r="H254" s="5"/>
      <c r="I254" s="5"/>
      <c r="J254" s="5"/>
    </row>
    <row r="255" spans="2:10" x14ac:dyDescent="0.2">
      <c r="B255" s="5"/>
      <c r="C255" s="5"/>
      <c r="D255" s="5"/>
      <c r="E255" s="5"/>
      <c r="F255" s="5"/>
      <c r="G255" s="5"/>
      <c r="H255" s="5"/>
      <c r="I255" s="5"/>
      <c r="J255" s="5"/>
    </row>
    <row r="256" spans="2:10" x14ac:dyDescent="0.2">
      <c r="B256" s="5"/>
      <c r="C256" s="5"/>
      <c r="D256" s="5"/>
      <c r="E256" s="5"/>
      <c r="F256" s="5"/>
      <c r="G256" s="5"/>
      <c r="H256" s="5"/>
      <c r="I256" s="5"/>
      <c r="J256" s="5"/>
    </row>
    <row r="257" spans="2:10" x14ac:dyDescent="0.2">
      <c r="B257" s="5"/>
      <c r="C257" s="5"/>
      <c r="D257" s="5"/>
      <c r="E257" s="5"/>
      <c r="F257" s="5"/>
      <c r="G257" s="5"/>
      <c r="H257" s="5"/>
      <c r="I257" s="5"/>
      <c r="J257" s="5"/>
    </row>
    <row r="258" spans="2:10" x14ac:dyDescent="0.2">
      <c r="B258" s="5"/>
      <c r="C258" s="5"/>
      <c r="D258" s="5"/>
      <c r="E258" s="5"/>
      <c r="F258" s="5"/>
      <c r="G258" s="5"/>
      <c r="H258" s="5"/>
      <c r="I258" s="5"/>
      <c r="J258" s="5"/>
    </row>
    <row r="259" spans="2:10" x14ac:dyDescent="0.2">
      <c r="B259" s="5"/>
      <c r="C259" s="5"/>
      <c r="D259" s="5"/>
      <c r="E259" s="5"/>
      <c r="F259" s="5"/>
      <c r="G259" s="5"/>
      <c r="H259" s="5"/>
      <c r="I259" s="5"/>
      <c r="J259" s="5"/>
    </row>
    <row r="260" spans="2:10" x14ac:dyDescent="0.2">
      <c r="B260" s="5"/>
      <c r="C260" s="5"/>
      <c r="D260" s="5"/>
      <c r="E260" s="5"/>
      <c r="F260" s="5"/>
      <c r="G260" s="5"/>
      <c r="H260" s="5"/>
      <c r="I260" s="5"/>
      <c r="J260" s="5"/>
    </row>
    <row r="261" spans="2:10" x14ac:dyDescent="0.2">
      <c r="B261" s="5"/>
      <c r="C261" s="5"/>
      <c r="D261" s="5"/>
      <c r="E261" s="5"/>
      <c r="F261" s="5"/>
      <c r="G261" s="5"/>
      <c r="H261" s="5"/>
      <c r="I261" s="5"/>
      <c r="J261" s="5"/>
    </row>
    <row r="262" spans="2:10" x14ac:dyDescent="0.2">
      <c r="B262" s="5"/>
      <c r="C262" s="5"/>
      <c r="D262" s="5"/>
      <c r="E262" s="5"/>
      <c r="F262" s="5"/>
      <c r="G262" s="5"/>
      <c r="H262" s="5"/>
      <c r="I262" s="5"/>
      <c r="J262" s="5"/>
    </row>
    <row r="263" spans="2:10" x14ac:dyDescent="0.2">
      <c r="B263" s="5"/>
      <c r="C263" s="5"/>
      <c r="D263" s="5"/>
      <c r="E263" s="5"/>
      <c r="F263" s="5"/>
      <c r="G263" s="5"/>
      <c r="H263" s="5"/>
      <c r="I263" s="5"/>
      <c r="J263" s="5"/>
    </row>
    <row r="264" spans="2:10" x14ac:dyDescent="0.2">
      <c r="B264" s="5"/>
      <c r="C264" s="5"/>
      <c r="D264" s="5"/>
      <c r="E264" s="5"/>
      <c r="F264" s="5"/>
      <c r="G264" s="5"/>
      <c r="H264" s="5"/>
      <c r="I264" s="5"/>
      <c r="J264" s="5"/>
    </row>
    <row r="265" spans="2:10" x14ac:dyDescent="0.2">
      <c r="B265" s="5"/>
      <c r="C265" s="5"/>
      <c r="D265" s="5"/>
      <c r="E265" s="5"/>
      <c r="F265" s="5"/>
      <c r="G265" s="5"/>
      <c r="H265" s="5"/>
      <c r="I265" s="5"/>
      <c r="J265" s="5"/>
    </row>
    <row r="266" spans="2:10" x14ac:dyDescent="0.2">
      <c r="B266" s="5"/>
      <c r="C266" s="5"/>
      <c r="D266" s="5"/>
      <c r="E266" s="5"/>
      <c r="F266" s="5"/>
      <c r="G266" s="5"/>
      <c r="H266" s="5"/>
      <c r="I266" s="5"/>
      <c r="J266" s="5"/>
    </row>
    <row r="267" spans="2:10" x14ac:dyDescent="0.2">
      <c r="B267" s="5"/>
      <c r="C267" s="5"/>
      <c r="D267" s="5"/>
      <c r="E267" s="5"/>
      <c r="F267" s="5"/>
      <c r="G267" s="5"/>
      <c r="H267" s="5"/>
      <c r="I267" s="5"/>
      <c r="J267" s="5"/>
    </row>
    <row r="268" spans="2:10" x14ac:dyDescent="0.2">
      <c r="B268" s="5"/>
      <c r="C268" s="5"/>
      <c r="D268" s="5"/>
      <c r="E268" s="5"/>
      <c r="F268" s="5"/>
      <c r="G268" s="5"/>
      <c r="H268" s="5"/>
      <c r="I268" s="5"/>
      <c r="J268" s="5"/>
    </row>
    <row r="269" spans="2:10" x14ac:dyDescent="0.2">
      <c r="B269" s="5"/>
      <c r="C269" s="5"/>
      <c r="D269" s="5"/>
      <c r="E269" s="5"/>
      <c r="F269" s="5"/>
      <c r="G269" s="5"/>
      <c r="H269" s="5"/>
      <c r="I269" s="5"/>
      <c r="J269" s="5"/>
    </row>
    <row r="270" spans="2:10" x14ac:dyDescent="0.2">
      <c r="B270" s="5"/>
      <c r="C270" s="5"/>
      <c r="D270" s="5"/>
      <c r="E270" s="5"/>
      <c r="F270" s="5"/>
      <c r="G270" s="5"/>
      <c r="H270" s="5"/>
      <c r="I270" s="5"/>
      <c r="J270" s="5"/>
    </row>
    <row r="271" spans="2:10" x14ac:dyDescent="0.2">
      <c r="B271" s="5"/>
      <c r="C271" s="5"/>
      <c r="D271" s="5"/>
      <c r="E271" s="5"/>
      <c r="F271" s="5"/>
      <c r="G271" s="5"/>
      <c r="H271" s="5"/>
      <c r="I271" s="5"/>
      <c r="J271" s="5"/>
    </row>
    <row r="272" spans="2:10" x14ac:dyDescent="0.2">
      <c r="B272" s="5"/>
      <c r="C272" s="5"/>
      <c r="D272" s="5"/>
      <c r="E272" s="5"/>
      <c r="F272" s="5"/>
      <c r="G272" s="5"/>
      <c r="H272" s="5"/>
      <c r="I272" s="5"/>
      <c r="J272" s="5"/>
    </row>
    <row r="273" spans="2:10" x14ac:dyDescent="0.2">
      <c r="B273" s="5"/>
      <c r="C273" s="5"/>
      <c r="D273" s="5"/>
      <c r="E273" s="5"/>
      <c r="F273" s="5"/>
      <c r="G273" s="5"/>
      <c r="H273" s="5"/>
      <c r="I273" s="5"/>
      <c r="J273" s="5"/>
    </row>
    <row r="274" spans="2:10" x14ac:dyDescent="0.2">
      <c r="B274" s="5"/>
      <c r="C274" s="5"/>
      <c r="D274" s="5"/>
      <c r="E274" s="5"/>
      <c r="F274" s="5"/>
      <c r="G274" s="5"/>
      <c r="H274" s="5"/>
      <c r="I274" s="5"/>
      <c r="J274" s="5"/>
    </row>
    <row r="275" spans="2:10" x14ac:dyDescent="0.2">
      <c r="B275" s="5"/>
      <c r="C275" s="5"/>
      <c r="D275" s="5"/>
      <c r="E275" s="5"/>
      <c r="F275" s="5"/>
      <c r="G275" s="5"/>
      <c r="H275" s="5"/>
      <c r="I275" s="5"/>
      <c r="J275" s="5"/>
    </row>
    <row r="276" spans="2:10" x14ac:dyDescent="0.2">
      <c r="B276" s="5"/>
      <c r="C276" s="5"/>
      <c r="D276" s="5"/>
      <c r="E276" s="5"/>
      <c r="F276" s="5"/>
      <c r="G276" s="5"/>
      <c r="H276" s="5"/>
      <c r="I276" s="5"/>
      <c r="J276" s="5"/>
    </row>
    <row r="277" spans="2:10" x14ac:dyDescent="0.2">
      <c r="B277" s="5"/>
      <c r="C277" s="5"/>
      <c r="D277" s="5"/>
      <c r="E277" s="5"/>
      <c r="F277" s="5"/>
      <c r="G277" s="5"/>
      <c r="H277" s="5"/>
      <c r="I277" s="5"/>
      <c r="J277" s="5"/>
    </row>
    <row r="278" spans="2:10" x14ac:dyDescent="0.2">
      <c r="B278" s="5"/>
      <c r="C278" s="5"/>
      <c r="D278" s="5"/>
      <c r="E278" s="5"/>
      <c r="F278" s="5"/>
      <c r="G278" s="5"/>
      <c r="H278" s="5"/>
      <c r="I278" s="5"/>
      <c r="J278" s="5"/>
    </row>
    <row r="279" spans="2:10" x14ac:dyDescent="0.2">
      <c r="B279" s="5"/>
      <c r="C279" s="5"/>
      <c r="D279" s="5"/>
      <c r="E279" s="5"/>
      <c r="F279" s="5"/>
      <c r="G279" s="5"/>
      <c r="H279" s="5"/>
      <c r="I279" s="5"/>
      <c r="J279" s="5"/>
    </row>
    <row r="280" spans="2:10" x14ac:dyDescent="0.2">
      <c r="B280" s="5"/>
      <c r="C280" s="5"/>
      <c r="D280" s="5"/>
      <c r="E280" s="5"/>
      <c r="F280" s="5"/>
      <c r="G280" s="5"/>
      <c r="H280" s="5"/>
      <c r="I280" s="5"/>
      <c r="J280" s="5"/>
    </row>
    <row r="281" spans="2:10" x14ac:dyDescent="0.2">
      <c r="B281" s="5"/>
      <c r="C281" s="5"/>
      <c r="D281" s="5"/>
      <c r="E281" s="5"/>
      <c r="F281" s="5"/>
      <c r="G281" s="5"/>
      <c r="H281" s="5"/>
      <c r="I281" s="5"/>
      <c r="J281" s="5"/>
    </row>
    <row r="282" spans="2:10" x14ac:dyDescent="0.2">
      <c r="B282" s="5"/>
      <c r="C282" s="5"/>
      <c r="D282" s="5"/>
      <c r="E282" s="5"/>
      <c r="F282" s="5"/>
      <c r="G282" s="5"/>
      <c r="H282" s="5"/>
      <c r="I282" s="5"/>
      <c r="J282" s="5"/>
    </row>
    <row r="283" spans="2:10" x14ac:dyDescent="0.2">
      <c r="B283" s="5"/>
      <c r="C283" s="5"/>
      <c r="D283" s="5"/>
      <c r="E283" s="5"/>
      <c r="F283" s="5"/>
      <c r="G283" s="5"/>
      <c r="H283" s="5"/>
      <c r="I283" s="5"/>
      <c r="J283" s="5"/>
    </row>
    <row r="284" spans="2:10" x14ac:dyDescent="0.2">
      <c r="B284" s="5"/>
      <c r="C284" s="5"/>
      <c r="D284" s="5"/>
      <c r="E284" s="5"/>
      <c r="F284" s="5"/>
      <c r="G284" s="5"/>
      <c r="H284" s="5"/>
      <c r="I284" s="5"/>
      <c r="J284" s="5"/>
    </row>
    <row r="285" spans="2:10" x14ac:dyDescent="0.2">
      <c r="B285" s="5"/>
      <c r="C285" s="5"/>
      <c r="D285" s="5"/>
      <c r="E285" s="5"/>
      <c r="F285" s="5"/>
      <c r="G285" s="5"/>
      <c r="H285" s="5"/>
      <c r="I285" s="5"/>
      <c r="J285" s="5"/>
    </row>
    <row r="286" spans="2:10" x14ac:dyDescent="0.2">
      <c r="B286" s="5"/>
      <c r="C286" s="5"/>
      <c r="D286" s="5"/>
      <c r="E286" s="5"/>
      <c r="F286" s="5"/>
      <c r="G286" s="5"/>
      <c r="H286" s="5"/>
      <c r="I286" s="5"/>
      <c r="J286" s="5"/>
    </row>
    <row r="287" spans="2:10" x14ac:dyDescent="0.2">
      <c r="B287" s="5"/>
      <c r="C287" s="5"/>
      <c r="D287" s="5"/>
      <c r="E287" s="5"/>
      <c r="F287" s="5"/>
      <c r="G287" s="5"/>
      <c r="H287" s="5"/>
      <c r="I287" s="5"/>
      <c r="J287" s="5"/>
    </row>
    <row r="288" spans="2:10" x14ac:dyDescent="0.2">
      <c r="B288" s="5"/>
      <c r="C288" s="5"/>
      <c r="D288" s="5"/>
      <c r="E288" s="5"/>
      <c r="F288" s="5"/>
      <c r="G288" s="5"/>
      <c r="H288" s="5"/>
      <c r="I288" s="5"/>
      <c r="J288" s="5"/>
    </row>
    <row r="289" spans="2:10" x14ac:dyDescent="0.2">
      <c r="B289" s="5"/>
      <c r="C289" s="5"/>
      <c r="D289" s="5"/>
      <c r="E289" s="5"/>
      <c r="F289" s="5"/>
      <c r="G289" s="5"/>
      <c r="H289" s="5"/>
      <c r="I289" s="5"/>
      <c r="J289" s="5"/>
    </row>
    <row r="290" spans="2:10" x14ac:dyDescent="0.2">
      <c r="B290" s="5"/>
      <c r="C290" s="5"/>
      <c r="D290" s="5"/>
      <c r="E290" s="5"/>
      <c r="F290" s="5"/>
      <c r="G290" s="5"/>
      <c r="H290" s="5"/>
      <c r="I290" s="5"/>
      <c r="J290" s="5"/>
    </row>
    <row r="291" spans="2:10" x14ac:dyDescent="0.2">
      <c r="B291" s="5"/>
      <c r="C291" s="5"/>
      <c r="D291" s="5"/>
      <c r="E291" s="5"/>
      <c r="F291" s="5"/>
      <c r="G291" s="5"/>
      <c r="H291" s="5"/>
      <c r="I291" s="5"/>
      <c r="J291" s="5"/>
    </row>
    <row r="292" spans="2:10" x14ac:dyDescent="0.2">
      <c r="B292" s="5"/>
      <c r="C292" s="5"/>
      <c r="D292" s="5"/>
      <c r="E292" s="5"/>
      <c r="F292" s="5"/>
      <c r="G292" s="5"/>
      <c r="H292" s="5"/>
      <c r="I292" s="5"/>
      <c r="J292" s="5"/>
    </row>
    <row r="293" spans="2:10" x14ac:dyDescent="0.2">
      <c r="B293" s="5"/>
      <c r="C293" s="5"/>
      <c r="D293" s="5"/>
      <c r="E293" s="5"/>
      <c r="F293" s="5"/>
      <c r="G293" s="5"/>
      <c r="H293" s="5"/>
      <c r="I293" s="5"/>
      <c r="J293" s="5"/>
    </row>
    <row r="294" spans="2:10" x14ac:dyDescent="0.2">
      <c r="B294" s="5"/>
      <c r="C294" s="5"/>
      <c r="D294" s="5"/>
      <c r="E294" s="5"/>
      <c r="F294" s="5"/>
      <c r="G294" s="5"/>
      <c r="H294" s="5"/>
      <c r="I294" s="5"/>
      <c r="J294" s="5"/>
    </row>
    <row r="295" spans="2:10" x14ac:dyDescent="0.2">
      <c r="B295" s="5"/>
      <c r="C295" s="5"/>
      <c r="D295" s="5"/>
      <c r="E295" s="5"/>
      <c r="F295" s="5"/>
      <c r="G295" s="5"/>
      <c r="H295" s="5"/>
      <c r="I295" s="5"/>
      <c r="J295" s="5"/>
    </row>
    <row r="296" spans="2:10" x14ac:dyDescent="0.2">
      <c r="B296" s="5"/>
      <c r="C296" s="5"/>
      <c r="D296" s="5"/>
      <c r="E296" s="5"/>
      <c r="F296" s="5"/>
      <c r="G296" s="5"/>
      <c r="H296" s="5"/>
      <c r="I296" s="5"/>
      <c r="J296" s="5"/>
    </row>
    <row r="297" spans="2:10" x14ac:dyDescent="0.2">
      <c r="B297" s="5"/>
      <c r="C297" s="5"/>
      <c r="D297" s="5"/>
      <c r="E297" s="5"/>
      <c r="F297" s="5"/>
      <c r="G297" s="5"/>
      <c r="H297" s="5"/>
      <c r="I297" s="5"/>
      <c r="J297" s="5"/>
    </row>
    <row r="298" spans="2:10" x14ac:dyDescent="0.2">
      <c r="B298" s="5"/>
      <c r="C298" s="5"/>
      <c r="D298" s="5"/>
      <c r="E298" s="5"/>
      <c r="F298" s="5"/>
      <c r="G298" s="5"/>
      <c r="H298" s="5"/>
      <c r="I298" s="5"/>
      <c r="J298" s="5"/>
    </row>
    <row r="299" spans="2:10" x14ac:dyDescent="0.2">
      <c r="B299" s="5"/>
      <c r="C299" s="5"/>
      <c r="D299" s="5"/>
      <c r="E299" s="5"/>
      <c r="F299" s="5"/>
      <c r="G299" s="5"/>
      <c r="H299" s="5"/>
      <c r="I299" s="5"/>
      <c r="J299" s="5"/>
    </row>
    <row r="300" spans="2:10" x14ac:dyDescent="0.2">
      <c r="B300" s="5"/>
      <c r="C300" s="5"/>
      <c r="D300" s="5"/>
      <c r="E300" s="5"/>
      <c r="F300" s="5"/>
      <c r="G300" s="5"/>
      <c r="H300" s="5"/>
      <c r="I300" s="5"/>
      <c r="J300" s="5"/>
    </row>
    <row r="301" spans="2:10" x14ac:dyDescent="0.2">
      <c r="B301" s="5"/>
      <c r="C301" s="5"/>
      <c r="D301" s="5"/>
      <c r="E301" s="5"/>
      <c r="F301" s="5"/>
      <c r="G301" s="5"/>
      <c r="H301" s="5"/>
      <c r="I301" s="5"/>
      <c r="J301" s="5"/>
    </row>
    <row r="302" spans="2:10" x14ac:dyDescent="0.2">
      <c r="B302" s="5"/>
      <c r="C302" s="5"/>
      <c r="D302" s="5"/>
      <c r="E302" s="5"/>
      <c r="F302" s="5"/>
      <c r="G302" s="5"/>
      <c r="H302" s="5"/>
      <c r="I302" s="5"/>
      <c r="J302" s="5"/>
    </row>
    <row r="303" spans="2:10" x14ac:dyDescent="0.2">
      <c r="B303" s="5"/>
      <c r="C303" s="5"/>
      <c r="D303" s="5"/>
      <c r="E303" s="5"/>
      <c r="F303" s="5"/>
      <c r="G303" s="5"/>
      <c r="H303" s="5"/>
      <c r="I303" s="5"/>
      <c r="J303" s="5"/>
    </row>
    <row r="304" spans="2:10" x14ac:dyDescent="0.2">
      <c r="B304" s="5"/>
      <c r="C304" s="5"/>
      <c r="D304" s="5"/>
      <c r="E304" s="5"/>
      <c r="F304" s="5"/>
      <c r="G304" s="5"/>
      <c r="H304" s="5"/>
      <c r="I304" s="5"/>
      <c r="J304" s="5"/>
    </row>
    <row r="305" spans="2:10" x14ac:dyDescent="0.2">
      <c r="B305" s="5"/>
      <c r="C305" s="5"/>
      <c r="D305" s="5"/>
      <c r="E305" s="5"/>
      <c r="F305" s="5"/>
      <c r="G305" s="5"/>
      <c r="H305" s="5"/>
      <c r="I305" s="5"/>
      <c r="J305" s="5"/>
    </row>
    <row r="306" spans="2:10" x14ac:dyDescent="0.2">
      <c r="B306" s="5"/>
      <c r="C306" s="5"/>
      <c r="D306" s="5"/>
      <c r="E306" s="5"/>
      <c r="F306" s="5"/>
      <c r="G306" s="5"/>
      <c r="H306" s="5"/>
      <c r="I306" s="5"/>
      <c r="J306" s="5"/>
    </row>
    <row r="307" spans="2:10" x14ac:dyDescent="0.2">
      <c r="B307" s="5"/>
      <c r="C307" s="5"/>
      <c r="D307" s="5"/>
      <c r="E307" s="5"/>
      <c r="F307" s="5"/>
      <c r="G307" s="5"/>
      <c r="H307" s="5"/>
      <c r="I307" s="5"/>
      <c r="J307" s="5"/>
    </row>
    <row r="308" spans="2:10" x14ac:dyDescent="0.2">
      <c r="B308" s="5"/>
      <c r="C308" s="5"/>
      <c r="D308" s="5"/>
      <c r="E308" s="5"/>
      <c r="F308" s="5"/>
      <c r="G308" s="5"/>
      <c r="H308" s="5"/>
      <c r="I308" s="5"/>
      <c r="J308" s="5"/>
    </row>
    <row r="309" spans="2:10" x14ac:dyDescent="0.2">
      <c r="B309" s="5"/>
      <c r="C309" s="5"/>
      <c r="D309" s="5"/>
      <c r="E309" s="5"/>
      <c r="F309" s="5"/>
      <c r="G309" s="5"/>
      <c r="H309" s="5"/>
      <c r="I309" s="5"/>
      <c r="J309" s="5"/>
    </row>
    <row r="310" spans="2:10" x14ac:dyDescent="0.2">
      <c r="B310" s="5"/>
      <c r="C310" s="5"/>
      <c r="D310" s="5"/>
      <c r="E310" s="5"/>
      <c r="F310" s="5"/>
      <c r="G310" s="5"/>
      <c r="H310" s="5"/>
      <c r="I310" s="5"/>
      <c r="J310" s="5"/>
    </row>
    <row r="311" spans="2:10" x14ac:dyDescent="0.2">
      <c r="B311" s="5"/>
      <c r="C311" s="5"/>
      <c r="D311" s="5"/>
      <c r="E311" s="5"/>
      <c r="F311" s="5"/>
      <c r="G311" s="5"/>
      <c r="H311" s="5"/>
      <c r="I311" s="5"/>
      <c r="J311" s="5"/>
    </row>
    <row r="312" spans="2:10" x14ac:dyDescent="0.2">
      <c r="B312" s="5"/>
      <c r="C312" s="5"/>
      <c r="D312" s="5"/>
      <c r="E312" s="5"/>
      <c r="F312" s="5"/>
      <c r="G312" s="5"/>
      <c r="H312" s="5"/>
      <c r="I312" s="5"/>
      <c r="J312" s="5"/>
    </row>
    <row r="313" spans="2:10" x14ac:dyDescent="0.2">
      <c r="B313" s="5"/>
      <c r="C313" s="5"/>
      <c r="D313" s="5"/>
      <c r="E313" s="5"/>
      <c r="F313" s="5"/>
      <c r="G313" s="5"/>
      <c r="H313" s="5"/>
      <c r="I313" s="5"/>
      <c r="J313" s="5"/>
    </row>
    <row r="314" spans="2:10" x14ac:dyDescent="0.2">
      <c r="B314" s="5"/>
      <c r="C314" s="5"/>
      <c r="D314" s="5"/>
      <c r="E314" s="5"/>
      <c r="F314" s="5"/>
      <c r="G314" s="5"/>
      <c r="H314" s="5"/>
      <c r="I314" s="5"/>
      <c r="J314" s="5"/>
    </row>
    <row r="315" spans="2:10" x14ac:dyDescent="0.2">
      <c r="B315" s="5"/>
      <c r="C315" s="5"/>
      <c r="D315" s="5"/>
      <c r="E315" s="5"/>
      <c r="F315" s="5"/>
      <c r="G315" s="5"/>
      <c r="H315" s="5"/>
      <c r="I315" s="5"/>
      <c r="J315" s="5"/>
    </row>
    <row r="316" spans="2:10" x14ac:dyDescent="0.2">
      <c r="B316" s="5"/>
      <c r="C316" s="5"/>
      <c r="D316" s="5"/>
      <c r="E316" s="5"/>
      <c r="F316" s="5"/>
      <c r="G316" s="5"/>
      <c r="H316" s="5"/>
      <c r="I316" s="5"/>
      <c r="J316" s="5"/>
    </row>
    <row r="317" spans="2:10" x14ac:dyDescent="0.2">
      <c r="B317" s="5"/>
      <c r="C317" s="5"/>
      <c r="D317" s="5"/>
      <c r="E317" s="5"/>
      <c r="F317" s="5"/>
      <c r="G317" s="5"/>
      <c r="H317" s="5"/>
      <c r="I317" s="5"/>
      <c r="J317" s="5"/>
    </row>
    <row r="318" spans="2:10" x14ac:dyDescent="0.2">
      <c r="B318" s="5"/>
      <c r="C318" s="5"/>
      <c r="D318" s="5"/>
      <c r="E318" s="5"/>
      <c r="F318" s="5"/>
      <c r="G318" s="5"/>
      <c r="H318" s="5"/>
      <c r="I318" s="5"/>
      <c r="J318" s="5"/>
    </row>
    <row r="319" spans="2:10" x14ac:dyDescent="0.2">
      <c r="B319" s="5"/>
      <c r="C319" s="5"/>
      <c r="D319" s="5"/>
      <c r="E319" s="5"/>
      <c r="F319" s="5"/>
      <c r="G319" s="5"/>
      <c r="H319" s="5"/>
      <c r="I319" s="5"/>
      <c r="J319" s="5"/>
    </row>
    <row r="320" spans="2:10" x14ac:dyDescent="0.2">
      <c r="B320" s="5"/>
      <c r="C320" s="5"/>
      <c r="D320" s="5"/>
      <c r="E320" s="5"/>
      <c r="F320" s="5"/>
      <c r="G320" s="5"/>
      <c r="H320" s="5"/>
      <c r="I320" s="5"/>
      <c r="J320" s="5"/>
    </row>
    <row r="321" spans="2:10" x14ac:dyDescent="0.2">
      <c r="B321" s="5"/>
      <c r="C321" s="5"/>
      <c r="D321" s="5"/>
      <c r="E321" s="5"/>
      <c r="F321" s="5"/>
      <c r="G321" s="5"/>
      <c r="H321" s="5"/>
      <c r="I321" s="5"/>
      <c r="J321" s="5"/>
    </row>
    <row r="322" spans="2:10" x14ac:dyDescent="0.2">
      <c r="B322" s="5"/>
      <c r="C322" s="5"/>
      <c r="D322" s="5"/>
      <c r="E322" s="5"/>
      <c r="F322" s="5"/>
      <c r="G322" s="5"/>
      <c r="H322" s="5"/>
      <c r="I322" s="5"/>
      <c r="J322" s="5"/>
    </row>
    <row r="323" spans="2:10" x14ac:dyDescent="0.2">
      <c r="B323" s="5"/>
      <c r="C323" s="5"/>
      <c r="D323" s="5"/>
      <c r="E323" s="5"/>
      <c r="F323" s="5"/>
      <c r="G323" s="5"/>
      <c r="H323" s="5"/>
      <c r="I323" s="5"/>
      <c r="J323" s="5"/>
    </row>
    <row r="324" spans="2:10" x14ac:dyDescent="0.2">
      <c r="B324" s="5"/>
      <c r="C324" s="5"/>
      <c r="D324" s="5"/>
      <c r="E324" s="5"/>
      <c r="F324" s="5"/>
      <c r="G324" s="5"/>
      <c r="H324" s="5"/>
      <c r="I324" s="5"/>
      <c r="J324" s="5"/>
    </row>
    <row r="325" spans="2:10" x14ac:dyDescent="0.2">
      <c r="B325" s="5"/>
      <c r="C325" s="5"/>
      <c r="D325" s="5"/>
      <c r="E325" s="5"/>
      <c r="F325" s="5"/>
      <c r="G325" s="5"/>
      <c r="H325" s="5"/>
      <c r="I325" s="5"/>
      <c r="J325" s="5"/>
    </row>
    <row r="326" spans="2:10" x14ac:dyDescent="0.2">
      <c r="B326" s="5"/>
      <c r="C326" s="5"/>
      <c r="D326" s="5"/>
      <c r="E326" s="5"/>
      <c r="F326" s="5"/>
      <c r="G326" s="5"/>
      <c r="H326" s="5"/>
      <c r="I326" s="5"/>
      <c r="J326" s="5"/>
    </row>
    <row r="327" spans="2:10" x14ac:dyDescent="0.2">
      <c r="B327" s="5"/>
      <c r="C327" s="5"/>
      <c r="D327" s="5"/>
      <c r="E327" s="5"/>
      <c r="F327" s="5"/>
      <c r="G327" s="5"/>
      <c r="H327" s="5"/>
      <c r="I327" s="5"/>
      <c r="J327" s="5"/>
    </row>
    <row r="328" spans="2:10" x14ac:dyDescent="0.2">
      <c r="B328" s="5"/>
      <c r="C328" s="5"/>
      <c r="D328" s="5"/>
      <c r="E328" s="5"/>
      <c r="F328" s="5"/>
      <c r="G328" s="5"/>
      <c r="H328" s="5"/>
      <c r="I328" s="5"/>
      <c r="J328" s="5"/>
    </row>
    <row r="329" spans="2:10" x14ac:dyDescent="0.2">
      <c r="B329" s="5"/>
      <c r="C329" s="5"/>
      <c r="D329" s="5"/>
      <c r="E329" s="5"/>
      <c r="F329" s="5"/>
      <c r="G329" s="5"/>
      <c r="H329" s="5"/>
      <c r="I329" s="5"/>
      <c r="J329" s="5"/>
    </row>
    <row r="330" spans="2:10" x14ac:dyDescent="0.2">
      <c r="B330" s="5"/>
      <c r="C330" s="5"/>
      <c r="D330" s="5"/>
      <c r="E330" s="5"/>
      <c r="F330" s="5"/>
      <c r="G330" s="5"/>
      <c r="H330" s="5"/>
      <c r="I330" s="5"/>
      <c r="J330" s="5"/>
    </row>
    <row r="331" spans="2:10" x14ac:dyDescent="0.2">
      <c r="B331" s="5"/>
      <c r="C331" s="5"/>
      <c r="D331" s="5"/>
      <c r="E331" s="5"/>
      <c r="F331" s="5"/>
      <c r="G331" s="5"/>
      <c r="H331" s="5"/>
      <c r="I331" s="5"/>
      <c r="J331" s="5"/>
    </row>
    <row r="332" spans="2:10" x14ac:dyDescent="0.2">
      <c r="B332" s="5"/>
      <c r="C332" s="5"/>
      <c r="D332" s="5"/>
      <c r="E332" s="5"/>
      <c r="F332" s="5"/>
      <c r="G332" s="5"/>
      <c r="H332" s="5"/>
      <c r="I332" s="5"/>
      <c r="J332" s="5"/>
    </row>
    <row r="333" spans="2:10" x14ac:dyDescent="0.2">
      <c r="B333" s="5"/>
      <c r="C333" s="5"/>
      <c r="D333" s="5"/>
      <c r="E333" s="5"/>
      <c r="F333" s="5"/>
      <c r="G333" s="5"/>
      <c r="H333" s="5"/>
      <c r="I333" s="5"/>
      <c r="J333" s="5"/>
    </row>
    <row r="334" spans="2:10" x14ac:dyDescent="0.2">
      <c r="B334" s="5"/>
      <c r="C334" s="5"/>
      <c r="D334" s="5"/>
      <c r="E334" s="5"/>
      <c r="F334" s="5"/>
      <c r="G334" s="5"/>
      <c r="H334" s="5"/>
      <c r="I334" s="5"/>
      <c r="J334" s="5"/>
    </row>
    <row r="335" spans="2:10" x14ac:dyDescent="0.2">
      <c r="B335" s="5"/>
      <c r="C335" s="5"/>
      <c r="D335" s="5"/>
      <c r="E335" s="5"/>
      <c r="F335" s="5"/>
      <c r="G335" s="5"/>
      <c r="H335" s="5"/>
      <c r="I335" s="5"/>
      <c r="J335" s="5"/>
    </row>
    <row r="336" spans="2:10" x14ac:dyDescent="0.2">
      <c r="B336" s="5"/>
      <c r="C336" s="5"/>
      <c r="D336" s="5"/>
      <c r="E336" s="5"/>
      <c r="F336" s="5"/>
      <c r="G336" s="5"/>
      <c r="H336" s="5"/>
      <c r="I336" s="5"/>
      <c r="J336" s="5"/>
    </row>
    <row r="337" spans="2:10" x14ac:dyDescent="0.2">
      <c r="B337" s="5"/>
      <c r="C337" s="5"/>
      <c r="D337" s="5"/>
      <c r="E337" s="5"/>
      <c r="F337" s="5"/>
      <c r="G337" s="5"/>
      <c r="H337" s="5"/>
      <c r="I337" s="5"/>
      <c r="J337" s="5"/>
    </row>
    <row r="338" spans="2:10" x14ac:dyDescent="0.2">
      <c r="B338" s="5"/>
      <c r="C338" s="5"/>
      <c r="D338" s="5"/>
      <c r="E338" s="5"/>
      <c r="F338" s="5"/>
      <c r="G338" s="5"/>
      <c r="H338" s="5"/>
      <c r="I338" s="5"/>
      <c r="J338" s="5"/>
    </row>
    <row r="339" spans="2:10" x14ac:dyDescent="0.2">
      <c r="B339" s="5"/>
      <c r="C339" s="5"/>
      <c r="D339" s="5"/>
      <c r="E339" s="5"/>
      <c r="F339" s="5"/>
      <c r="G339" s="5"/>
      <c r="H339" s="5"/>
      <c r="I339" s="5"/>
      <c r="J339" s="5"/>
    </row>
    <row r="340" spans="2:10" x14ac:dyDescent="0.2">
      <c r="B340" s="5"/>
      <c r="C340" s="5"/>
      <c r="D340" s="5"/>
      <c r="E340" s="5"/>
      <c r="F340" s="5"/>
      <c r="G340" s="5"/>
      <c r="H340" s="5"/>
      <c r="I340" s="5"/>
      <c r="J340" s="5"/>
    </row>
    <row r="341" spans="2:10" x14ac:dyDescent="0.2">
      <c r="B341" s="5"/>
      <c r="C341" s="5"/>
      <c r="D341" s="5"/>
      <c r="E341" s="5"/>
      <c r="F341" s="5"/>
      <c r="G341" s="5"/>
      <c r="H341" s="5"/>
      <c r="I341" s="5"/>
      <c r="J341" s="5"/>
    </row>
    <row r="342" spans="2:10" x14ac:dyDescent="0.2">
      <c r="B342" s="5"/>
      <c r="C342" s="5"/>
      <c r="D342" s="5"/>
      <c r="E342" s="5"/>
      <c r="F342" s="5"/>
      <c r="G342" s="5"/>
      <c r="H342" s="5"/>
      <c r="I342" s="5"/>
      <c r="J342" s="5"/>
    </row>
    <row r="343" spans="2:10" x14ac:dyDescent="0.2">
      <c r="B343" s="5"/>
      <c r="C343" s="5"/>
      <c r="D343" s="5"/>
      <c r="E343" s="5"/>
      <c r="F343" s="5"/>
      <c r="G343" s="5"/>
      <c r="H343" s="5"/>
      <c r="I343" s="5"/>
      <c r="J343" s="5"/>
    </row>
    <row r="344" spans="2:10" x14ac:dyDescent="0.2">
      <c r="B344" s="5"/>
      <c r="C344" s="5"/>
      <c r="D344" s="5"/>
      <c r="E344" s="5"/>
      <c r="F344" s="5"/>
      <c r="G344" s="5"/>
      <c r="H344" s="5"/>
      <c r="I344" s="5"/>
      <c r="J344" s="5"/>
    </row>
    <row r="345" spans="2:10" x14ac:dyDescent="0.2">
      <c r="B345" s="5"/>
      <c r="C345" s="5"/>
      <c r="D345" s="5"/>
      <c r="E345" s="5"/>
      <c r="F345" s="5"/>
      <c r="G345" s="5"/>
      <c r="H345" s="5"/>
      <c r="I345" s="5"/>
      <c r="J345" s="5"/>
    </row>
    <row r="346" spans="2:10" x14ac:dyDescent="0.2">
      <c r="B346" s="5"/>
      <c r="C346" s="5"/>
      <c r="D346" s="5"/>
      <c r="E346" s="5"/>
      <c r="F346" s="5"/>
      <c r="G346" s="5"/>
      <c r="H346" s="5"/>
      <c r="I346" s="5"/>
      <c r="J346" s="5"/>
    </row>
    <row r="347" spans="2:10" x14ac:dyDescent="0.2">
      <c r="B347" s="5"/>
      <c r="C347" s="5"/>
      <c r="D347" s="5"/>
      <c r="E347" s="5"/>
      <c r="F347" s="5"/>
      <c r="G347" s="5"/>
      <c r="H347" s="5"/>
      <c r="I347" s="5"/>
      <c r="J347" s="5"/>
    </row>
    <row r="348" spans="2:10" x14ac:dyDescent="0.2">
      <c r="B348" s="5"/>
      <c r="C348" s="5"/>
      <c r="D348" s="5"/>
      <c r="E348" s="5"/>
      <c r="F348" s="5"/>
      <c r="G348" s="5"/>
      <c r="H348" s="5"/>
      <c r="I348" s="5"/>
      <c r="J348" s="5"/>
    </row>
    <row r="349" spans="2:10" x14ac:dyDescent="0.2">
      <c r="B349" s="5"/>
      <c r="C349" s="5"/>
      <c r="D349" s="5"/>
      <c r="E349" s="5"/>
      <c r="F349" s="5"/>
      <c r="G349" s="5"/>
      <c r="H349" s="5"/>
      <c r="I349" s="5"/>
      <c r="J349" s="5"/>
    </row>
    <row r="350" spans="2:10" x14ac:dyDescent="0.2">
      <c r="B350" s="5"/>
      <c r="C350" s="5"/>
      <c r="D350" s="5"/>
      <c r="E350" s="5"/>
      <c r="F350" s="5"/>
      <c r="G350" s="5"/>
      <c r="H350" s="5"/>
      <c r="I350" s="5"/>
      <c r="J350" s="5"/>
    </row>
    <row r="351" spans="2:10" x14ac:dyDescent="0.2">
      <c r="B351" s="5"/>
      <c r="C351" s="5"/>
      <c r="D351" s="5"/>
      <c r="E351" s="5"/>
      <c r="F351" s="5"/>
      <c r="G351" s="5"/>
      <c r="H351" s="5"/>
      <c r="I351" s="5"/>
      <c r="J351" s="5"/>
    </row>
    <row r="352" spans="2:10" x14ac:dyDescent="0.2">
      <c r="B352" s="5"/>
      <c r="C352" s="5"/>
      <c r="D352" s="5"/>
      <c r="E352" s="5"/>
      <c r="F352" s="5"/>
      <c r="G352" s="5"/>
      <c r="H352" s="5"/>
      <c r="I352" s="5"/>
      <c r="J352" s="5"/>
    </row>
    <row r="353" spans="2:10" x14ac:dyDescent="0.2">
      <c r="B353" s="5"/>
      <c r="C353" s="5"/>
      <c r="D353" s="5"/>
      <c r="E353" s="5"/>
      <c r="F353" s="5"/>
      <c r="G353" s="5"/>
      <c r="H353" s="5"/>
      <c r="I353" s="5"/>
      <c r="J353" s="5"/>
    </row>
    <row r="354" spans="2:10" x14ac:dyDescent="0.2">
      <c r="B354" s="5"/>
      <c r="C354" s="5"/>
      <c r="D354" s="5"/>
      <c r="E354" s="5"/>
      <c r="F354" s="5"/>
      <c r="G354" s="5"/>
      <c r="H354" s="5"/>
      <c r="I354" s="5"/>
      <c r="J354" s="5"/>
    </row>
    <row r="355" spans="2:10" x14ac:dyDescent="0.2">
      <c r="B355" s="5"/>
      <c r="C355" s="5"/>
      <c r="D355" s="5"/>
      <c r="E355" s="5"/>
      <c r="F355" s="5"/>
      <c r="G355" s="5"/>
      <c r="H355" s="5"/>
      <c r="I355" s="5"/>
      <c r="J355" s="5"/>
    </row>
    <row r="356" spans="2:10" x14ac:dyDescent="0.2">
      <c r="B356" s="5"/>
      <c r="C356" s="5"/>
      <c r="D356" s="5"/>
      <c r="E356" s="5"/>
      <c r="F356" s="5"/>
      <c r="G356" s="5"/>
      <c r="H356" s="5"/>
      <c r="I356" s="5"/>
      <c r="J356" s="5"/>
    </row>
    <row r="357" spans="2:10" x14ac:dyDescent="0.2">
      <c r="B357" s="5"/>
      <c r="C357" s="5"/>
      <c r="D357" s="5"/>
      <c r="E357" s="5"/>
      <c r="F357" s="5"/>
      <c r="G357" s="5"/>
      <c r="H357" s="5"/>
      <c r="I357" s="5"/>
      <c r="J357" s="5"/>
    </row>
    <row r="358" spans="2:10" x14ac:dyDescent="0.2">
      <c r="B358" s="5"/>
      <c r="C358" s="5"/>
      <c r="D358" s="5"/>
      <c r="E358" s="5"/>
      <c r="F358" s="5"/>
      <c r="G358" s="5"/>
      <c r="H358" s="5"/>
      <c r="I358" s="5"/>
      <c r="J358" s="5"/>
    </row>
    <row r="359" spans="2:10" x14ac:dyDescent="0.2">
      <c r="B359" s="5"/>
      <c r="C359" s="5"/>
      <c r="D359" s="5"/>
      <c r="E359" s="5"/>
      <c r="F359" s="5"/>
      <c r="G359" s="5"/>
      <c r="H359" s="5"/>
      <c r="I359" s="5"/>
      <c r="J359" s="5"/>
    </row>
    <row r="360" spans="2:10" x14ac:dyDescent="0.2">
      <c r="B360" s="5"/>
      <c r="C360" s="5"/>
      <c r="D360" s="5"/>
      <c r="E360" s="5"/>
      <c r="F360" s="5"/>
      <c r="G360" s="5"/>
      <c r="H360" s="5"/>
      <c r="I360" s="5"/>
      <c r="J360" s="5"/>
    </row>
    <row r="361" spans="2:10" x14ac:dyDescent="0.2">
      <c r="B361" s="5"/>
      <c r="C361" s="5"/>
      <c r="D361" s="5"/>
      <c r="E361" s="5"/>
      <c r="F361" s="5"/>
      <c r="G361" s="5"/>
      <c r="H361" s="5"/>
      <c r="I361" s="5"/>
      <c r="J361" s="5"/>
    </row>
    <row r="362" spans="2:10" x14ac:dyDescent="0.2">
      <c r="B362" s="5"/>
      <c r="C362" s="5"/>
      <c r="D362" s="5"/>
      <c r="E362" s="5"/>
      <c r="F362" s="5"/>
      <c r="G362" s="5"/>
      <c r="H362" s="5"/>
      <c r="I362" s="5"/>
      <c r="J362" s="5"/>
    </row>
    <row r="363" spans="2:10" x14ac:dyDescent="0.2">
      <c r="B363" s="5"/>
      <c r="C363" s="5"/>
      <c r="D363" s="5"/>
      <c r="E363" s="5"/>
      <c r="F363" s="5"/>
      <c r="G363" s="5"/>
      <c r="H363" s="5"/>
      <c r="I363" s="5"/>
      <c r="J363" s="5"/>
    </row>
    <row r="364" spans="2:10" x14ac:dyDescent="0.2">
      <c r="B364" s="5"/>
      <c r="C364" s="5"/>
      <c r="D364" s="5"/>
      <c r="E364" s="5"/>
      <c r="F364" s="5"/>
      <c r="G364" s="5"/>
      <c r="H364" s="5"/>
      <c r="I364" s="5"/>
      <c r="J364" s="5"/>
    </row>
    <row r="365" spans="2:10" x14ac:dyDescent="0.2">
      <c r="B365" s="5"/>
      <c r="C365" s="5"/>
      <c r="D365" s="5"/>
      <c r="E365" s="5"/>
      <c r="F365" s="5"/>
      <c r="G365" s="5"/>
      <c r="H365" s="5"/>
      <c r="I365" s="5"/>
      <c r="J365" s="5"/>
    </row>
    <row r="366" spans="2:10" x14ac:dyDescent="0.2">
      <c r="B366" s="5"/>
      <c r="C366" s="5"/>
      <c r="D366" s="5"/>
      <c r="E366" s="5"/>
      <c r="F366" s="5"/>
      <c r="G366" s="5"/>
      <c r="H366" s="5"/>
      <c r="I366" s="5"/>
      <c r="J366" s="5"/>
    </row>
    <row r="367" spans="2:10" x14ac:dyDescent="0.2">
      <c r="B367" s="5"/>
      <c r="C367" s="5"/>
      <c r="D367" s="5"/>
      <c r="E367" s="5"/>
      <c r="F367" s="5"/>
      <c r="G367" s="5"/>
      <c r="H367" s="5"/>
      <c r="I367" s="5"/>
      <c r="J367" s="5"/>
    </row>
    <row r="368" spans="2:10" x14ac:dyDescent="0.2">
      <c r="B368" s="5"/>
      <c r="C368" s="5"/>
      <c r="D368" s="5"/>
      <c r="E368" s="5"/>
      <c r="F368" s="5"/>
      <c r="G368" s="5"/>
      <c r="H368" s="5"/>
      <c r="I368" s="5"/>
      <c r="J368" s="5"/>
    </row>
    <row r="369" spans="2:10" x14ac:dyDescent="0.2">
      <c r="B369" s="5"/>
      <c r="C369" s="5"/>
      <c r="D369" s="5"/>
      <c r="E369" s="5"/>
      <c r="F369" s="5"/>
      <c r="G369" s="5"/>
      <c r="H369" s="5"/>
      <c r="I369" s="5"/>
      <c r="J369" s="5"/>
    </row>
    <row r="370" spans="2:10" x14ac:dyDescent="0.2">
      <c r="B370" s="5"/>
      <c r="C370" s="5"/>
      <c r="D370" s="5"/>
      <c r="E370" s="5"/>
      <c r="F370" s="5"/>
      <c r="G370" s="5"/>
      <c r="H370" s="5"/>
      <c r="I370" s="5"/>
      <c r="J370" s="5"/>
    </row>
    <row r="371" spans="2:10" x14ac:dyDescent="0.2">
      <c r="B371" s="5"/>
      <c r="C371" s="5"/>
      <c r="D371" s="5"/>
      <c r="E371" s="5"/>
      <c r="F371" s="5"/>
      <c r="G371" s="5"/>
      <c r="H371" s="5"/>
      <c r="I371" s="5"/>
      <c r="J371" s="5"/>
    </row>
    <row r="372" spans="2:10" x14ac:dyDescent="0.2">
      <c r="B372" s="5"/>
      <c r="C372" s="5"/>
      <c r="D372" s="5"/>
      <c r="E372" s="5"/>
      <c r="F372" s="5"/>
      <c r="G372" s="5"/>
      <c r="H372" s="5"/>
      <c r="I372" s="5"/>
      <c r="J372" s="5"/>
    </row>
    <row r="373" spans="2:10" x14ac:dyDescent="0.2">
      <c r="B373" s="5"/>
      <c r="C373" s="5"/>
      <c r="D373" s="5"/>
      <c r="E373" s="5"/>
      <c r="F373" s="5"/>
      <c r="G373" s="5"/>
      <c r="H373" s="5"/>
      <c r="I373" s="5"/>
      <c r="J373" s="5"/>
    </row>
    <row r="374" spans="2:10" x14ac:dyDescent="0.2">
      <c r="B374" s="5"/>
      <c r="C374" s="5"/>
      <c r="D374" s="5"/>
      <c r="E374" s="5"/>
      <c r="F374" s="5"/>
      <c r="G374" s="5"/>
      <c r="H374" s="5"/>
      <c r="I374" s="5"/>
      <c r="J374" s="5"/>
    </row>
    <row r="375" spans="2:10" x14ac:dyDescent="0.2">
      <c r="B375" s="5"/>
      <c r="C375" s="5"/>
      <c r="D375" s="5"/>
      <c r="E375" s="5"/>
      <c r="F375" s="5"/>
      <c r="G375" s="5"/>
      <c r="H375" s="5"/>
      <c r="I375" s="5"/>
      <c r="J375" s="5"/>
    </row>
    <row r="376" spans="2:10" x14ac:dyDescent="0.2">
      <c r="B376" s="5"/>
      <c r="C376" s="5"/>
      <c r="D376" s="5"/>
      <c r="E376" s="5"/>
      <c r="F376" s="5"/>
      <c r="G376" s="5"/>
      <c r="H376" s="5"/>
      <c r="I376" s="5"/>
      <c r="J376" s="5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21" workbookViewId="0">
      <selection activeCell="G37" sqref="G37:H37"/>
    </sheetView>
  </sheetViews>
  <sheetFormatPr defaultRowHeight="12.75" x14ac:dyDescent="0.2"/>
  <cols>
    <col min="1" max="1" width="45.28515625" customWidth="1"/>
    <col min="2" max="2" width="15" customWidth="1"/>
    <col min="3" max="3" width="6.28515625" hidden="1" customWidth="1"/>
    <col min="4" max="6" width="0" hidden="1" customWidth="1"/>
    <col min="7" max="7" width="9.28515625" bestFit="1" customWidth="1"/>
    <col min="9" max="9" width="9.28515625" customWidth="1"/>
    <col min="11" max="11" width="11.28515625" bestFit="1" customWidth="1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1" x14ac:dyDescent="0.2">
      <c r="A2" s="296"/>
      <c r="B2" s="296"/>
      <c r="C2" s="296"/>
      <c r="D2" s="296"/>
      <c r="E2" s="296"/>
      <c r="F2" s="296"/>
      <c r="G2" s="296"/>
      <c r="H2" s="296"/>
      <c r="I2" s="296"/>
    </row>
    <row r="3" spans="1:11" x14ac:dyDescent="0.2">
      <c r="A3" s="296"/>
      <c r="B3" s="296"/>
      <c r="C3" s="296"/>
      <c r="D3" s="296"/>
      <c r="E3" s="296"/>
      <c r="F3" s="296"/>
      <c r="G3" s="296"/>
      <c r="H3" s="296"/>
      <c r="I3" s="296"/>
    </row>
    <row r="4" spans="1:11" x14ac:dyDescent="0.2">
      <c r="A4" s="12"/>
      <c r="B4" s="13"/>
      <c r="C4" s="13"/>
      <c r="D4" s="13"/>
      <c r="E4" s="11"/>
      <c r="F4" s="11"/>
      <c r="G4" s="11"/>
      <c r="H4" s="11"/>
      <c r="I4" s="11"/>
    </row>
    <row r="5" spans="1:11" x14ac:dyDescent="0.2">
      <c r="A5" s="11"/>
      <c r="B5" s="11"/>
      <c r="C5" s="14"/>
      <c r="D5" s="14"/>
      <c r="E5" s="11"/>
      <c r="F5" s="11"/>
      <c r="G5" s="11"/>
      <c r="H5" s="11"/>
      <c r="I5" s="11"/>
    </row>
    <row r="6" spans="1:11" x14ac:dyDescent="0.2">
      <c r="A6" s="11"/>
      <c r="B6" s="11"/>
      <c r="C6" s="11"/>
      <c r="D6" s="14"/>
      <c r="E6" s="11"/>
      <c r="F6" s="11"/>
      <c r="G6" s="11"/>
      <c r="H6" s="11"/>
      <c r="I6" s="11"/>
    </row>
    <row r="7" spans="1:11" x14ac:dyDescent="0.2">
      <c r="A7" s="11"/>
      <c r="B7" s="11"/>
      <c r="C7" s="11"/>
      <c r="D7" s="14"/>
      <c r="E7" s="11"/>
      <c r="F7" s="11"/>
      <c r="G7" s="11"/>
      <c r="H7" s="11"/>
      <c r="I7" s="11"/>
    </row>
    <row r="8" spans="1:11" x14ac:dyDescent="0.2">
      <c r="A8" s="297"/>
      <c r="B8" s="297"/>
      <c r="C8" s="297"/>
      <c r="D8" s="297"/>
      <c r="E8" s="297"/>
      <c r="F8" s="297"/>
      <c r="G8" s="297"/>
      <c r="H8" s="297"/>
      <c r="I8" s="297"/>
      <c r="J8" s="92"/>
      <c r="K8" s="92"/>
    </row>
    <row r="9" spans="1:11" x14ac:dyDescent="0.2">
      <c r="A9" s="15"/>
      <c r="B9" s="13"/>
      <c r="C9" s="11"/>
      <c r="D9" s="16"/>
      <c r="E9" s="11"/>
      <c r="F9" s="11"/>
      <c r="G9" s="11"/>
      <c r="H9" s="11"/>
      <c r="I9" s="11"/>
    </row>
    <row r="10" spans="1:11" ht="18" x14ac:dyDescent="0.25">
      <c r="A10" s="93"/>
      <c r="B10" s="11"/>
      <c r="C10" s="11"/>
      <c r="D10" s="14"/>
      <c r="E10" s="11"/>
      <c r="F10" s="11"/>
      <c r="G10" s="11"/>
      <c r="H10" s="11"/>
      <c r="I10" s="11"/>
    </row>
    <row r="11" spans="1:11" ht="18" x14ac:dyDescent="0.25">
      <c r="A11" s="93"/>
      <c r="B11" s="11"/>
      <c r="C11" s="11"/>
      <c r="D11" s="14"/>
      <c r="E11" s="11"/>
      <c r="F11" s="11"/>
      <c r="G11" s="11"/>
      <c r="H11" s="11"/>
      <c r="I11" s="11"/>
    </row>
    <row r="12" spans="1:11" ht="15" x14ac:dyDescent="0.2">
      <c r="A12" s="95"/>
      <c r="B12" s="11"/>
      <c r="C12" s="11"/>
      <c r="D12" s="14"/>
      <c r="E12" s="11"/>
      <c r="F12" s="11"/>
      <c r="G12" s="11"/>
      <c r="H12" s="11"/>
      <c r="I12" s="11"/>
    </row>
    <row r="13" spans="1:11" ht="18" x14ac:dyDescent="0.25">
      <c r="A13" s="93" t="s">
        <v>148</v>
      </c>
      <c r="B13" s="11"/>
      <c r="C13" s="11"/>
      <c r="D13" s="14"/>
      <c r="E13" s="11"/>
      <c r="F13" s="11"/>
      <c r="G13" s="11"/>
      <c r="H13" s="11"/>
      <c r="I13" s="11"/>
    </row>
    <row r="14" spans="1:11" x14ac:dyDescent="0.2">
      <c r="A14" s="11"/>
      <c r="B14" s="11"/>
      <c r="C14" s="11"/>
      <c r="D14" s="19" t="s">
        <v>0</v>
      </c>
      <c r="E14" s="19" t="s">
        <v>0</v>
      </c>
      <c r="F14" s="20" t="s">
        <v>0</v>
      </c>
      <c r="G14" s="116" t="s">
        <v>258</v>
      </c>
      <c r="H14" s="116" t="s">
        <v>272</v>
      </c>
      <c r="I14" s="11"/>
    </row>
    <row r="15" spans="1:11" x14ac:dyDescent="0.2">
      <c r="A15" s="21" t="s">
        <v>3</v>
      </c>
      <c r="B15" s="21"/>
      <c r="C15" s="11"/>
      <c r="D15" s="22"/>
      <c r="E15" s="22"/>
      <c r="F15" s="23"/>
      <c r="G15" s="117" t="s">
        <v>0</v>
      </c>
      <c r="H15" s="117" t="s">
        <v>0</v>
      </c>
      <c r="I15" s="13" t="s">
        <v>1</v>
      </c>
    </row>
    <row r="16" spans="1:11" ht="15" x14ac:dyDescent="0.25">
      <c r="A16" s="24" t="s">
        <v>55</v>
      </c>
      <c r="B16" s="25"/>
      <c r="C16" s="11"/>
      <c r="D16" s="26">
        <v>135</v>
      </c>
      <c r="E16" s="27">
        <v>53.49</v>
      </c>
      <c r="F16" s="28"/>
      <c r="G16" s="120">
        <v>84.8</v>
      </c>
      <c r="H16" s="120">
        <f t="shared" ref="H16:H21" si="0">G16*1.06</f>
        <v>89.888000000000005</v>
      </c>
      <c r="I16" s="123">
        <v>6</v>
      </c>
      <c r="K16" s="10"/>
    </row>
    <row r="17" spans="1:10" ht="15" x14ac:dyDescent="0.25">
      <c r="A17" s="24" t="s">
        <v>60</v>
      </c>
      <c r="B17" s="25"/>
      <c r="C17" s="11"/>
      <c r="D17" s="26">
        <v>275</v>
      </c>
      <c r="E17" s="27">
        <v>374.43</v>
      </c>
      <c r="F17" s="28">
        <f>+E17+(E17*0.05)</f>
        <v>393.1515</v>
      </c>
      <c r="G17" s="120">
        <v>591.48</v>
      </c>
      <c r="H17" s="120">
        <f t="shared" si="0"/>
        <v>626.9688000000001</v>
      </c>
      <c r="I17" s="123">
        <v>6</v>
      </c>
      <c r="J17" s="2"/>
    </row>
    <row r="18" spans="1:10" ht="15" x14ac:dyDescent="0.25">
      <c r="A18" s="24" t="s">
        <v>58</v>
      </c>
      <c r="B18" s="30"/>
      <c r="C18" s="11"/>
      <c r="D18" s="26">
        <v>275</v>
      </c>
      <c r="E18" s="27">
        <f>374.43*2</f>
        <v>748.86</v>
      </c>
      <c r="F18" s="28">
        <f>+E18+(E18*0.05)</f>
        <v>786.303</v>
      </c>
      <c r="G18" s="120">
        <v>1182.3</v>
      </c>
      <c r="H18" s="120">
        <f t="shared" si="0"/>
        <v>1253.2380000000001</v>
      </c>
      <c r="I18" s="123">
        <v>6</v>
      </c>
    </row>
    <row r="19" spans="1:10" ht="15" x14ac:dyDescent="0.25">
      <c r="A19" s="31" t="s">
        <v>56</v>
      </c>
      <c r="B19" s="30"/>
      <c r="C19" s="11"/>
      <c r="D19" s="26">
        <v>275</v>
      </c>
      <c r="E19" s="27">
        <v>267.47000000000003</v>
      </c>
      <c r="F19" s="28">
        <f>+E19+(E19*0.05)</f>
        <v>280.84350000000001</v>
      </c>
      <c r="G19" s="120">
        <v>422.29</v>
      </c>
      <c r="H19" s="120">
        <f t="shared" si="0"/>
        <v>447.62740000000002</v>
      </c>
      <c r="I19" s="123">
        <v>6</v>
      </c>
    </row>
    <row r="20" spans="1:10" ht="15" x14ac:dyDescent="0.25">
      <c r="A20" s="32" t="s">
        <v>57</v>
      </c>
      <c r="B20" s="33"/>
      <c r="C20" s="11"/>
      <c r="D20" s="26">
        <v>275</v>
      </c>
      <c r="E20" s="27">
        <v>106.98</v>
      </c>
      <c r="F20" s="28">
        <f>+E20+(E20*0.05)</f>
        <v>112.32900000000001</v>
      </c>
      <c r="G20" s="120">
        <v>168.89</v>
      </c>
      <c r="H20" s="120">
        <f t="shared" si="0"/>
        <v>179.02339999999998</v>
      </c>
      <c r="I20" s="123">
        <v>6</v>
      </c>
    </row>
    <row r="21" spans="1:10" ht="15" x14ac:dyDescent="0.25">
      <c r="A21" s="32" t="s">
        <v>59</v>
      </c>
      <c r="B21" s="33"/>
      <c r="C21" s="11"/>
      <c r="D21" s="26">
        <v>275</v>
      </c>
      <c r="E21" s="27">
        <f>106.98*2</f>
        <v>213.96</v>
      </c>
      <c r="F21" s="28">
        <f>+E21+(E21*0.05)</f>
        <v>224.65800000000002</v>
      </c>
      <c r="G21" s="120">
        <v>337.8</v>
      </c>
      <c r="H21" s="120">
        <f t="shared" si="0"/>
        <v>358.06800000000004</v>
      </c>
      <c r="I21" s="123">
        <v>6</v>
      </c>
    </row>
    <row r="22" spans="1:10" x14ac:dyDescent="0.2">
      <c r="A22" s="293" t="s">
        <v>4</v>
      </c>
      <c r="B22" s="294"/>
      <c r="C22" s="294"/>
      <c r="D22" s="294"/>
      <c r="E22" s="294"/>
      <c r="F22" s="294"/>
      <c r="G22" s="294"/>
      <c r="H22" s="294"/>
      <c r="I22" s="295"/>
    </row>
    <row r="23" spans="1:10" x14ac:dyDescent="0.2">
      <c r="A23" s="15"/>
      <c r="B23" s="13"/>
      <c r="C23" s="11"/>
      <c r="D23" s="16"/>
      <c r="E23" s="11"/>
      <c r="F23" s="11"/>
      <c r="G23" s="11"/>
      <c r="H23" s="11"/>
      <c r="I23" s="11"/>
    </row>
    <row r="24" spans="1:10" x14ac:dyDescent="0.2">
      <c r="A24" s="11" t="s">
        <v>53</v>
      </c>
      <c r="B24" s="11"/>
      <c r="C24" s="11"/>
      <c r="D24" s="14"/>
      <c r="E24" s="11"/>
      <c r="F24" s="11"/>
      <c r="G24" s="11"/>
      <c r="H24" s="11"/>
      <c r="I24" s="11"/>
    </row>
    <row r="25" spans="1:10" x14ac:dyDescent="0.2">
      <c r="A25" s="11" t="s">
        <v>5</v>
      </c>
      <c r="B25" s="11"/>
      <c r="C25" s="11"/>
      <c r="D25" s="14"/>
      <c r="E25" s="11"/>
      <c r="F25" s="11"/>
      <c r="G25" s="11"/>
      <c r="H25" s="11"/>
      <c r="I25" s="11"/>
    </row>
    <row r="26" spans="1:10" x14ac:dyDescent="0.2">
      <c r="A26" s="11" t="s">
        <v>2</v>
      </c>
      <c r="B26" s="11"/>
      <c r="C26" s="11"/>
      <c r="D26" s="14"/>
      <c r="E26" s="11"/>
      <c r="F26" s="11"/>
      <c r="G26" s="11"/>
      <c r="H26" s="11"/>
      <c r="I26" s="11"/>
    </row>
    <row r="27" spans="1:10" x14ac:dyDescent="0.2">
      <c r="A27" s="11"/>
      <c r="B27" s="11"/>
      <c r="C27" s="11"/>
      <c r="D27" s="17" t="s">
        <v>47</v>
      </c>
      <c r="E27" s="17" t="s">
        <v>54</v>
      </c>
      <c r="F27" s="37" t="s">
        <v>134</v>
      </c>
      <c r="G27" s="116" t="s">
        <v>258</v>
      </c>
      <c r="H27" s="116" t="s">
        <v>272</v>
      </c>
      <c r="I27" s="121"/>
    </row>
    <row r="28" spans="1:10" x14ac:dyDescent="0.2">
      <c r="A28" s="38" t="s">
        <v>68</v>
      </c>
      <c r="B28" s="11"/>
      <c r="C28" s="11"/>
      <c r="D28" s="19" t="s">
        <v>0</v>
      </c>
      <c r="E28" s="19" t="s">
        <v>0</v>
      </c>
      <c r="F28" s="39" t="s">
        <v>0</v>
      </c>
      <c r="G28" s="117" t="s">
        <v>0</v>
      </c>
      <c r="H28" s="117" t="s">
        <v>0</v>
      </c>
      <c r="I28" s="121"/>
    </row>
    <row r="29" spans="1:10" x14ac:dyDescent="0.2">
      <c r="A29" s="11"/>
      <c r="B29" s="11"/>
      <c r="C29" s="11"/>
      <c r="D29" s="22"/>
      <c r="E29" s="22"/>
      <c r="F29" s="40"/>
      <c r="G29" s="118"/>
      <c r="H29" s="118"/>
      <c r="I29" s="121" t="s">
        <v>62</v>
      </c>
    </row>
    <row r="30" spans="1:10" ht="15" x14ac:dyDescent="0.25">
      <c r="A30" s="24" t="s">
        <v>45</v>
      </c>
      <c r="B30" s="25"/>
      <c r="C30" s="11"/>
      <c r="D30" s="105">
        <v>0.03</v>
      </c>
      <c r="E30" s="105">
        <v>0.03</v>
      </c>
      <c r="F30" s="50">
        <v>0.05</v>
      </c>
      <c r="G30" s="122" t="e">
        <f>Tariffs!#REF!</f>
        <v>#REF!</v>
      </c>
      <c r="H30" s="122" t="e">
        <f>G30*1.06</f>
        <v>#REF!</v>
      </c>
      <c r="I30" s="123">
        <v>6</v>
      </c>
    </row>
    <row r="31" spans="1:10" ht="15" x14ac:dyDescent="0.25">
      <c r="A31" s="24" t="s">
        <v>64</v>
      </c>
      <c r="B31" s="25"/>
      <c r="C31" s="11"/>
      <c r="D31" s="105">
        <v>0.03</v>
      </c>
      <c r="E31" s="105">
        <v>0.03</v>
      </c>
      <c r="F31" s="50">
        <v>7.0000000000000001E-3</v>
      </c>
      <c r="G31" s="122" t="e">
        <f>Tariffs!#REF!</f>
        <v>#REF!</v>
      </c>
      <c r="H31" s="143" t="e">
        <f>G31*1.06</f>
        <v>#REF!</v>
      </c>
      <c r="I31" s="123">
        <v>6</v>
      </c>
    </row>
    <row r="32" spans="1:10" ht="15" x14ac:dyDescent="0.25">
      <c r="A32" s="31" t="s">
        <v>46</v>
      </c>
      <c r="B32" s="30"/>
      <c r="C32" s="11"/>
      <c r="D32" s="105">
        <v>0.03</v>
      </c>
      <c r="E32" s="105">
        <v>0.03</v>
      </c>
      <c r="F32" s="50">
        <v>0.02</v>
      </c>
      <c r="G32" s="122">
        <v>1.4E-2</v>
      </c>
      <c r="H32" s="122">
        <f>G32*1.06</f>
        <v>1.4840000000000001E-2</v>
      </c>
      <c r="I32" s="123">
        <v>6</v>
      </c>
    </row>
    <row r="33" spans="1:9" ht="15" x14ac:dyDescent="0.25">
      <c r="A33" s="32" t="s">
        <v>69</v>
      </c>
      <c r="B33" s="33"/>
      <c r="C33" s="11"/>
      <c r="D33" s="105">
        <v>0.03</v>
      </c>
      <c r="E33" s="105">
        <v>0.03</v>
      </c>
      <c r="F33" s="50">
        <v>0.01</v>
      </c>
      <c r="G33" s="122">
        <v>3.7999999999999999E-2</v>
      </c>
      <c r="H33" s="122">
        <v>1.4999999999999999E-2</v>
      </c>
      <c r="I33" s="123">
        <v>6</v>
      </c>
    </row>
    <row r="34" spans="1:9" ht="15" x14ac:dyDescent="0.25">
      <c r="A34" s="24" t="s">
        <v>51</v>
      </c>
      <c r="B34" s="25"/>
      <c r="C34" s="11"/>
      <c r="D34" s="105"/>
      <c r="E34" s="105"/>
      <c r="F34" s="50">
        <v>0.01</v>
      </c>
      <c r="G34" s="122" t="e">
        <f>Tariffs!#REF!</f>
        <v>#REF!</v>
      </c>
      <c r="H34" s="122" t="e">
        <f>G34*1.06</f>
        <v>#REF!</v>
      </c>
      <c r="I34" s="123">
        <v>6</v>
      </c>
    </row>
    <row r="35" spans="1:9" ht="15" x14ac:dyDescent="0.25">
      <c r="A35" s="56"/>
      <c r="B35" s="56"/>
      <c r="C35" s="11"/>
      <c r="D35" s="153"/>
      <c r="E35" s="153"/>
      <c r="F35" s="154"/>
      <c r="G35" s="155"/>
      <c r="H35" s="155"/>
      <c r="I35" s="156"/>
    </row>
    <row r="36" spans="1:9" x14ac:dyDescent="0.2">
      <c r="A36" s="298" t="s">
        <v>6</v>
      </c>
      <c r="B36" s="298"/>
      <c r="C36" s="11"/>
      <c r="D36" s="11"/>
      <c r="E36" s="51"/>
      <c r="F36" s="52"/>
      <c r="G36" s="121"/>
      <c r="H36" s="121"/>
      <c r="I36" s="11"/>
    </row>
    <row r="37" spans="1:9" x14ac:dyDescent="0.2">
      <c r="A37" s="11"/>
      <c r="B37" s="11"/>
      <c r="C37" s="11"/>
      <c r="D37" s="11"/>
      <c r="E37" s="17" t="s">
        <v>54</v>
      </c>
      <c r="F37" s="37" t="s">
        <v>134</v>
      </c>
      <c r="G37" s="116" t="s">
        <v>258</v>
      </c>
      <c r="H37" s="116" t="s">
        <v>272</v>
      </c>
      <c r="I37" s="11"/>
    </row>
    <row r="38" spans="1:9" ht="15" x14ac:dyDescent="0.25">
      <c r="A38" s="32" t="s">
        <v>139</v>
      </c>
      <c r="B38" s="33"/>
      <c r="C38" s="11"/>
      <c r="D38" s="11"/>
      <c r="E38" s="53"/>
      <c r="F38" s="54">
        <v>0.3</v>
      </c>
      <c r="G38" s="128">
        <v>0.3</v>
      </c>
      <c r="H38" s="128">
        <v>0.3</v>
      </c>
      <c r="I38" s="29" t="e">
        <f>(#REF!-F38)/F38*100</f>
        <v>#REF!</v>
      </c>
    </row>
    <row r="39" spans="1:9" ht="15" x14ac:dyDescent="0.25">
      <c r="A39" s="32" t="s">
        <v>44</v>
      </c>
      <c r="B39" s="33"/>
      <c r="C39" s="11"/>
      <c r="D39" s="11"/>
      <c r="E39" s="53"/>
      <c r="F39" s="54">
        <v>0.5</v>
      </c>
      <c r="G39" s="128">
        <v>0.5</v>
      </c>
      <c r="H39" s="128">
        <v>0.5</v>
      </c>
      <c r="I39" s="29" t="e">
        <f>(#REF!-F39)/F39*100</f>
        <v>#REF!</v>
      </c>
    </row>
    <row r="40" spans="1:9" ht="15" x14ac:dyDescent="0.25">
      <c r="A40" s="32" t="s">
        <v>43</v>
      </c>
      <c r="B40" s="33"/>
      <c r="C40" s="11"/>
      <c r="D40" s="11"/>
      <c r="E40" s="53">
        <v>1</v>
      </c>
      <c r="F40" s="54">
        <v>1</v>
      </c>
      <c r="G40" s="128">
        <v>1</v>
      </c>
      <c r="H40" s="128">
        <v>1</v>
      </c>
      <c r="I40" s="29" t="e">
        <f>(#REF!-F40)/F40*100</f>
        <v>#REF!</v>
      </c>
    </row>
    <row r="41" spans="1:9" ht="15" x14ac:dyDescent="0.25">
      <c r="A41" s="32" t="s">
        <v>138</v>
      </c>
      <c r="B41" s="33"/>
      <c r="C41" s="11"/>
      <c r="D41" s="11"/>
      <c r="E41" s="53"/>
      <c r="F41" s="54">
        <v>0.75</v>
      </c>
      <c r="G41" s="128">
        <v>0.25</v>
      </c>
      <c r="H41" s="128">
        <v>0.25</v>
      </c>
      <c r="I41" s="29">
        <v>0</v>
      </c>
    </row>
    <row r="42" spans="1:9" x14ac:dyDescent="0.2">
      <c r="A42" s="55" t="s">
        <v>48</v>
      </c>
      <c r="B42" s="56"/>
      <c r="C42" s="11"/>
      <c r="D42" s="11"/>
      <c r="E42" s="57"/>
      <c r="F42" s="104"/>
      <c r="G42" s="104"/>
      <c r="H42" s="104"/>
      <c r="I42" s="11"/>
    </row>
    <row r="43" spans="1:9" x14ac:dyDescent="0.2">
      <c r="A43" s="11"/>
      <c r="B43" s="11"/>
      <c r="C43" s="11"/>
      <c r="D43" s="11"/>
      <c r="E43" s="51"/>
      <c r="F43" s="11"/>
      <c r="G43" s="11"/>
      <c r="H43" s="11"/>
      <c r="I43" s="11"/>
    </row>
    <row r="44" spans="1:9" x14ac:dyDescent="0.2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15" x14ac:dyDescent="0.25">
      <c r="A45" s="21" t="s">
        <v>254</v>
      </c>
      <c r="F45" s="109" t="s">
        <v>160</v>
      </c>
      <c r="G45" s="116" t="s">
        <v>154</v>
      </c>
      <c r="H45" s="116" t="s">
        <v>258</v>
      </c>
      <c r="I45" s="132"/>
    </row>
    <row r="46" spans="1:9" ht="15" x14ac:dyDescent="0.25">
      <c r="A46" s="108" t="s">
        <v>159</v>
      </c>
      <c r="F46" s="109" t="s">
        <v>162</v>
      </c>
      <c r="G46" s="131">
        <v>1000</v>
      </c>
      <c r="H46" s="131">
        <f>G46*1.06</f>
        <v>1060</v>
      </c>
      <c r="I46" s="123">
        <v>6</v>
      </c>
    </row>
    <row r="47" spans="1:9" ht="15" x14ac:dyDescent="0.25">
      <c r="A47" s="111" t="s">
        <v>173</v>
      </c>
      <c r="F47" s="109" t="s">
        <v>174</v>
      </c>
      <c r="G47" s="131">
        <v>800</v>
      </c>
      <c r="H47" s="131">
        <f>G47*1.06</f>
        <v>848</v>
      </c>
      <c r="I47" s="123">
        <v>6</v>
      </c>
    </row>
    <row r="48" spans="1:9" ht="15" x14ac:dyDescent="0.25">
      <c r="A48" s="108" t="s">
        <v>159</v>
      </c>
      <c r="F48" s="109" t="s">
        <v>175</v>
      </c>
      <c r="G48" s="131">
        <v>1800</v>
      </c>
      <c r="H48" s="131">
        <f>G48*1.06</f>
        <v>1908</v>
      </c>
      <c r="I48" s="123">
        <v>6</v>
      </c>
    </row>
    <row r="49" spans="1:9" ht="15" x14ac:dyDescent="0.25">
      <c r="A49" s="111" t="s">
        <v>181</v>
      </c>
      <c r="I49" s="115"/>
    </row>
    <row r="50" spans="1:9" ht="15" x14ac:dyDescent="0.25">
      <c r="A50" s="111" t="s">
        <v>182</v>
      </c>
      <c r="F50" s="109" t="s">
        <v>168</v>
      </c>
      <c r="G50" s="130"/>
      <c r="H50" s="130"/>
      <c r="I50" s="132"/>
    </row>
    <row r="51" spans="1:9" ht="15" x14ac:dyDescent="0.25">
      <c r="A51" s="108" t="s">
        <v>183</v>
      </c>
      <c r="F51" s="109" t="s">
        <v>185</v>
      </c>
      <c r="G51" s="131">
        <v>5000</v>
      </c>
      <c r="H51" s="131">
        <f>G51*1.06</f>
        <v>5300</v>
      </c>
      <c r="I51" s="123">
        <v>6</v>
      </c>
    </row>
    <row r="52" spans="1:9" ht="15" x14ac:dyDescent="0.25">
      <c r="A52" s="111" t="s">
        <v>193</v>
      </c>
      <c r="F52" s="109" t="s">
        <v>194</v>
      </c>
      <c r="I52" s="115"/>
    </row>
    <row r="53" spans="1:9" ht="15" x14ac:dyDescent="0.25">
      <c r="A53" s="108" t="s">
        <v>183</v>
      </c>
      <c r="F53" s="109" t="s">
        <v>195</v>
      </c>
      <c r="G53" s="131">
        <v>4800</v>
      </c>
      <c r="H53" s="131">
        <f>G53*1.06</f>
        <v>5088</v>
      </c>
      <c r="I53" s="123">
        <v>6</v>
      </c>
    </row>
    <row r="54" spans="1:9" ht="15" x14ac:dyDescent="0.25">
      <c r="A54" s="111"/>
      <c r="I54" s="115"/>
    </row>
    <row r="55" spans="1:9" ht="15" x14ac:dyDescent="0.25">
      <c r="A55" s="111" t="s">
        <v>200</v>
      </c>
      <c r="I55" s="115"/>
    </row>
    <row r="56" spans="1:9" ht="15" x14ac:dyDescent="0.25">
      <c r="A56" s="111" t="s">
        <v>201</v>
      </c>
      <c r="I56" s="115"/>
    </row>
    <row r="57" spans="1:9" ht="15" x14ac:dyDescent="0.25">
      <c r="A57" s="111" t="s">
        <v>202</v>
      </c>
      <c r="F57" s="109" t="s">
        <v>170</v>
      </c>
      <c r="I57" s="115"/>
    </row>
    <row r="58" spans="1:9" ht="15" x14ac:dyDescent="0.25">
      <c r="A58" s="108" t="s">
        <v>183</v>
      </c>
      <c r="F58" s="109" t="s">
        <v>203</v>
      </c>
      <c r="G58" s="131">
        <v>6000</v>
      </c>
      <c r="H58" s="131">
        <f>G58*1.06</f>
        <v>6360</v>
      </c>
      <c r="I58" s="123">
        <v>6</v>
      </c>
    </row>
    <row r="59" spans="1:9" ht="15" x14ac:dyDescent="0.25">
      <c r="A59" s="111" t="s">
        <v>208</v>
      </c>
      <c r="F59" s="109" t="s">
        <v>209</v>
      </c>
      <c r="I59" s="115"/>
    </row>
    <row r="60" spans="1:9" ht="15" x14ac:dyDescent="0.25">
      <c r="A60" s="108" t="s">
        <v>183</v>
      </c>
      <c r="F60" s="109" t="s">
        <v>210</v>
      </c>
      <c r="G60" s="131">
        <v>5800</v>
      </c>
      <c r="H60" s="131">
        <f>G60*1.06</f>
        <v>6148</v>
      </c>
      <c r="I60" s="158">
        <v>6</v>
      </c>
    </row>
    <row r="61" spans="1:9" ht="15" x14ac:dyDescent="0.25">
      <c r="A61" s="111" t="s">
        <v>214</v>
      </c>
      <c r="F61" s="109" t="s">
        <v>216</v>
      </c>
      <c r="I61" s="115"/>
    </row>
    <row r="62" spans="1:9" ht="15" x14ac:dyDescent="0.25">
      <c r="A62" s="108" t="s">
        <v>215</v>
      </c>
      <c r="F62" s="109" t="s">
        <v>218</v>
      </c>
      <c r="G62" s="157">
        <v>1000</v>
      </c>
      <c r="H62" s="130">
        <f>1000*1.06</f>
        <v>1060</v>
      </c>
      <c r="I62" s="123">
        <v>6</v>
      </c>
    </row>
    <row r="63" spans="1:9" ht="15" x14ac:dyDescent="0.25">
      <c r="A63" s="111" t="s">
        <v>221</v>
      </c>
      <c r="E63" s="110" t="s">
        <v>223</v>
      </c>
      <c r="I63" s="115"/>
    </row>
    <row r="64" spans="1:9" ht="15" x14ac:dyDescent="0.25">
      <c r="A64" s="110" t="s">
        <v>222</v>
      </c>
      <c r="G64" s="131">
        <v>1000</v>
      </c>
      <c r="H64" s="131">
        <f>G64*1.06</f>
        <v>1060</v>
      </c>
      <c r="I64" s="123">
        <v>6</v>
      </c>
    </row>
    <row r="65" spans="1:9" ht="15" x14ac:dyDescent="0.25">
      <c r="A65" s="110"/>
      <c r="I65" s="115"/>
    </row>
    <row r="66" spans="1:9" ht="15" x14ac:dyDescent="0.25">
      <c r="A66" s="111" t="s">
        <v>226</v>
      </c>
      <c r="I66" s="115"/>
    </row>
    <row r="67" spans="1:9" ht="15" x14ac:dyDescent="0.25">
      <c r="A67" s="110" t="s">
        <v>227</v>
      </c>
      <c r="G67" s="131">
        <v>1000</v>
      </c>
      <c r="H67" s="131">
        <f>G67*1.06</f>
        <v>1060</v>
      </c>
      <c r="I67" s="123">
        <v>6</v>
      </c>
    </row>
    <row r="68" spans="1:9" ht="15" x14ac:dyDescent="0.25">
      <c r="A68" s="111" t="s">
        <v>233</v>
      </c>
      <c r="I68" s="115"/>
    </row>
    <row r="69" spans="1:9" ht="15" x14ac:dyDescent="0.25">
      <c r="A69" s="108" t="s">
        <v>237</v>
      </c>
      <c r="G69" s="131">
        <v>500</v>
      </c>
      <c r="H69" s="131">
        <f>G69*1.06</f>
        <v>530</v>
      </c>
      <c r="I69" s="123">
        <v>6</v>
      </c>
    </row>
    <row r="70" spans="1:9" ht="15" x14ac:dyDescent="0.25">
      <c r="A70" s="108" t="s">
        <v>238</v>
      </c>
      <c r="G70" s="131">
        <v>500</v>
      </c>
      <c r="H70" s="131">
        <f>G70*1.06</f>
        <v>530</v>
      </c>
      <c r="I70" s="123">
        <v>6</v>
      </c>
    </row>
    <row r="71" spans="1:9" ht="15" x14ac:dyDescent="0.25">
      <c r="A71" s="109"/>
      <c r="I71" s="115"/>
    </row>
    <row r="72" spans="1:9" ht="15" x14ac:dyDescent="0.25">
      <c r="A72" s="111" t="s">
        <v>239</v>
      </c>
      <c r="I72" s="115"/>
    </row>
    <row r="73" spans="1:9" ht="15" x14ac:dyDescent="0.25">
      <c r="A73" s="108" t="s">
        <v>237</v>
      </c>
      <c r="G73" s="131">
        <v>1000</v>
      </c>
      <c r="H73" s="131">
        <f>G73*1.06</f>
        <v>1060</v>
      </c>
      <c r="I73" s="123">
        <v>6</v>
      </c>
    </row>
    <row r="74" spans="1:9" ht="15" x14ac:dyDescent="0.25">
      <c r="A74" s="108" t="s">
        <v>238</v>
      </c>
      <c r="G74" s="131">
        <v>1000</v>
      </c>
      <c r="H74" s="131">
        <f>G74*1.06</f>
        <v>1060</v>
      </c>
      <c r="I74" s="123">
        <v>6</v>
      </c>
    </row>
    <row r="75" spans="1:9" x14ac:dyDescent="0.2">
      <c r="A75" s="293" t="s">
        <v>38</v>
      </c>
      <c r="B75" s="294"/>
      <c r="C75" s="294"/>
      <c r="D75" s="294"/>
      <c r="E75" s="294"/>
      <c r="F75" s="294"/>
      <c r="G75" s="294"/>
      <c r="H75" s="294"/>
      <c r="I75" s="295"/>
    </row>
    <row r="76" spans="1:9" x14ac:dyDescent="0.2">
      <c r="A76" s="11" t="s">
        <v>136</v>
      </c>
      <c r="B76" s="11"/>
      <c r="C76" s="11"/>
      <c r="D76" s="11"/>
      <c r="E76" s="11"/>
      <c r="F76" s="11"/>
      <c r="G76" s="11"/>
      <c r="H76" s="11"/>
      <c r="I76" s="11"/>
    </row>
    <row r="77" spans="1:9" ht="15" x14ac:dyDescent="0.25">
      <c r="A77" s="110"/>
    </row>
    <row r="78" spans="1:9" ht="15" x14ac:dyDescent="0.25">
      <c r="A78" s="110"/>
    </row>
  </sheetData>
  <mergeCells count="6">
    <mergeCell ref="A75:I75"/>
    <mergeCell ref="A2:I2"/>
    <mergeCell ref="A3:I3"/>
    <mergeCell ref="A8:I8"/>
    <mergeCell ref="A22:I22"/>
    <mergeCell ref="A36:B36"/>
  </mergeCells>
  <pageMargins left="0.7" right="0.7" top="0.75" bottom="0.75" header="0.3" footer="0.3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0"/>
  <sheetViews>
    <sheetView topLeftCell="A78" workbookViewId="0">
      <selection activeCell="H90" sqref="H90"/>
    </sheetView>
  </sheetViews>
  <sheetFormatPr defaultRowHeight="12.75" x14ac:dyDescent="0.2"/>
  <cols>
    <col min="1" max="1" width="45.28515625" customWidth="1"/>
    <col min="2" max="2" width="15" customWidth="1"/>
    <col min="3" max="3" width="6.28515625" hidden="1" customWidth="1"/>
    <col min="4" max="6" width="0" hidden="1" customWidth="1"/>
    <col min="13" max="13" width="9.28515625" customWidth="1"/>
  </cols>
  <sheetData>
    <row r="1" spans="1:14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x14ac:dyDescent="0.2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4" x14ac:dyDescent="0.2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</row>
    <row r="4" spans="1:14" x14ac:dyDescent="0.2">
      <c r="A4" s="12"/>
      <c r="B4" s="13"/>
      <c r="C4" s="13"/>
      <c r="D4" s="13"/>
      <c r="E4" s="11"/>
      <c r="F4" s="11"/>
      <c r="G4" s="11"/>
      <c r="H4" s="11"/>
      <c r="I4" s="11"/>
      <c r="J4" s="11"/>
      <c r="K4" s="11"/>
      <c r="L4" s="11"/>
      <c r="M4" s="11"/>
    </row>
    <row r="5" spans="1:14" x14ac:dyDescent="0.2">
      <c r="A5" s="11"/>
      <c r="B5" s="11"/>
      <c r="C5" s="14"/>
      <c r="D5" s="14"/>
      <c r="E5" s="11"/>
      <c r="F5" s="11"/>
      <c r="G5" s="11"/>
      <c r="H5" s="11"/>
      <c r="I5" s="11"/>
      <c r="J5" s="11"/>
      <c r="K5" s="11"/>
      <c r="L5" s="11"/>
      <c r="M5" s="11"/>
    </row>
    <row r="6" spans="1:14" x14ac:dyDescent="0.2">
      <c r="A6" s="11"/>
      <c r="B6" s="11"/>
      <c r="C6" s="11"/>
      <c r="D6" s="14"/>
      <c r="E6" s="11"/>
      <c r="F6" s="11"/>
      <c r="G6" s="11"/>
      <c r="H6" s="11"/>
      <c r="I6" s="11"/>
      <c r="J6" s="11"/>
      <c r="K6" s="11"/>
      <c r="L6" s="11"/>
      <c r="M6" s="11"/>
    </row>
    <row r="7" spans="1:14" x14ac:dyDescent="0.2">
      <c r="A7" s="11"/>
      <c r="B7" s="11"/>
      <c r="C7" s="11"/>
      <c r="D7" s="14"/>
      <c r="E7" s="11"/>
      <c r="F7" s="11"/>
      <c r="G7" s="11"/>
      <c r="H7" s="11"/>
      <c r="I7" s="11"/>
      <c r="J7" s="11"/>
      <c r="K7" s="11"/>
      <c r="L7" s="11"/>
      <c r="M7" s="11"/>
    </row>
    <row r="8" spans="1:14" x14ac:dyDescent="0.2">
      <c r="A8" s="297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92"/>
    </row>
    <row r="9" spans="1:14" x14ac:dyDescent="0.2">
      <c r="A9" s="15"/>
      <c r="B9" s="13"/>
      <c r="C9" s="11"/>
      <c r="D9" s="16"/>
      <c r="E9" s="11"/>
      <c r="F9" s="11"/>
      <c r="G9" s="11"/>
      <c r="H9" s="11"/>
      <c r="I9" s="11"/>
      <c r="J9" s="11"/>
      <c r="K9" s="11"/>
      <c r="L9" s="11"/>
      <c r="M9" s="11"/>
    </row>
    <row r="10" spans="1:14" ht="18" x14ac:dyDescent="0.25">
      <c r="A10" s="93"/>
      <c r="B10" s="11"/>
      <c r="C10" s="11"/>
      <c r="D10" s="14"/>
      <c r="E10" s="11"/>
      <c r="F10" s="11"/>
      <c r="G10" s="11"/>
      <c r="H10" s="11"/>
      <c r="I10" s="11"/>
      <c r="J10" s="11"/>
      <c r="K10" s="11"/>
      <c r="L10" s="11"/>
      <c r="M10" s="11"/>
    </row>
    <row r="11" spans="1:14" ht="18" x14ac:dyDescent="0.25">
      <c r="A11" s="93"/>
      <c r="B11" s="11"/>
      <c r="C11" s="11"/>
      <c r="D11" s="14"/>
      <c r="E11" s="11"/>
      <c r="F11" s="11"/>
      <c r="G11" s="11"/>
      <c r="H11" s="11"/>
      <c r="I11" s="11"/>
      <c r="J11" s="11"/>
      <c r="K11" s="11"/>
      <c r="L11" s="11"/>
      <c r="M11" s="11"/>
    </row>
    <row r="12" spans="1:14" ht="15" x14ac:dyDescent="0.2">
      <c r="A12" s="95"/>
      <c r="B12" s="11"/>
      <c r="C12" s="11"/>
      <c r="D12" s="14"/>
      <c r="E12" s="11"/>
      <c r="F12" s="11"/>
      <c r="G12" s="11"/>
      <c r="H12" s="11"/>
      <c r="I12" s="11"/>
      <c r="J12" s="11"/>
      <c r="K12" s="11"/>
      <c r="L12" s="11"/>
      <c r="M12" s="11"/>
    </row>
    <row r="13" spans="1:14" ht="18" x14ac:dyDescent="0.25">
      <c r="A13" s="94"/>
      <c r="B13" s="11"/>
      <c r="C13" s="11"/>
      <c r="D13" s="14"/>
      <c r="E13" s="11"/>
      <c r="F13" s="11"/>
      <c r="G13" s="11"/>
      <c r="H13" s="11"/>
      <c r="I13" s="11"/>
      <c r="J13" s="11"/>
      <c r="K13" s="11"/>
      <c r="L13" s="11"/>
      <c r="M13" s="11"/>
    </row>
    <row r="14" spans="1:14" ht="18" x14ac:dyDescent="0.25">
      <c r="A14" s="93"/>
      <c r="B14" s="11"/>
      <c r="C14" s="11"/>
      <c r="D14" s="14"/>
      <c r="E14" s="11"/>
      <c r="F14" s="11"/>
      <c r="G14" s="11"/>
      <c r="H14" s="11"/>
      <c r="I14" s="11"/>
      <c r="J14" s="11"/>
      <c r="K14" s="11"/>
      <c r="L14" s="11"/>
      <c r="M14" s="11"/>
    </row>
    <row r="15" spans="1:14" x14ac:dyDescent="0.2">
      <c r="A15" s="11"/>
      <c r="B15" s="11"/>
      <c r="C15" s="11"/>
      <c r="D15" s="14"/>
      <c r="E15" s="11"/>
      <c r="F15" s="11"/>
      <c r="G15" s="11"/>
      <c r="H15" s="11"/>
      <c r="I15" s="11"/>
      <c r="J15" s="11"/>
      <c r="K15" s="11"/>
      <c r="L15" s="11"/>
      <c r="M15" s="11"/>
    </row>
    <row r="16" spans="1:14" ht="18" x14ac:dyDescent="0.25">
      <c r="A16" s="93" t="s">
        <v>148</v>
      </c>
      <c r="B16" s="11"/>
      <c r="C16" s="11"/>
      <c r="D16" s="14"/>
      <c r="E16" s="11"/>
      <c r="F16" s="11"/>
      <c r="G16" s="11"/>
      <c r="H16" s="11"/>
      <c r="I16" s="11"/>
      <c r="J16" s="11"/>
      <c r="K16" s="11"/>
      <c r="L16" s="11"/>
      <c r="M16" s="11"/>
    </row>
    <row r="17" spans="1:14" x14ac:dyDescent="0.2">
      <c r="A17" s="11"/>
      <c r="B17" s="11"/>
      <c r="C17" s="11"/>
      <c r="D17" s="14"/>
      <c r="E17" s="11"/>
      <c r="F17" s="11"/>
      <c r="G17" s="11"/>
      <c r="H17" s="11"/>
      <c r="I17" s="11"/>
      <c r="J17" s="11"/>
      <c r="K17" s="11"/>
      <c r="L17" s="11"/>
      <c r="M17" s="11"/>
    </row>
    <row r="18" spans="1:14" x14ac:dyDescent="0.2">
      <c r="A18" s="11"/>
      <c r="B18" s="11"/>
      <c r="C18" s="11"/>
      <c r="D18" s="17" t="s">
        <v>47</v>
      </c>
      <c r="E18" s="17" t="s">
        <v>54</v>
      </c>
      <c r="F18" s="18" t="s">
        <v>134</v>
      </c>
      <c r="G18" s="116" t="s">
        <v>140</v>
      </c>
      <c r="H18" s="116" t="s">
        <v>147</v>
      </c>
      <c r="I18" s="116" t="s">
        <v>149</v>
      </c>
      <c r="J18" s="116" t="s">
        <v>151</v>
      </c>
      <c r="K18" s="116" t="s">
        <v>154</v>
      </c>
      <c r="L18" s="116" t="s">
        <v>258</v>
      </c>
      <c r="M18" s="11"/>
    </row>
    <row r="19" spans="1:14" x14ac:dyDescent="0.2">
      <c r="A19" s="11"/>
      <c r="B19" s="11"/>
      <c r="C19" s="11"/>
      <c r="D19" s="19" t="s">
        <v>0</v>
      </c>
      <c r="E19" s="19" t="s">
        <v>0</v>
      </c>
      <c r="F19" s="20" t="s">
        <v>0</v>
      </c>
      <c r="G19" s="117" t="s">
        <v>0</v>
      </c>
      <c r="H19" s="117" t="s">
        <v>0</v>
      </c>
      <c r="I19" s="117" t="s">
        <v>0</v>
      </c>
      <c r="J19" s="117" t="s">
        <v>0</v>
      </c>
      <c r="K19" s="117" t="s">
        <v>0</v>
      </c>
      <c r="L19" s="117" t="s">
        <v>0</v>
      </c>
      <c r="M19" s="11"/>
    </row>
    <row r="20" spans="1:14" x14ac:dyDescent="0.2">
      <c r="A20" s="21" t="s">
        <v>3</v>
      </c>
      <c r="B20" s="21"/>
      <c r="C20" s="11"/>
      <c r="D20" s="22"/>
      <c r="E20" s="22"/>
      <c r="F20" s="23"/>
      <c r="G20" s="118"/>
      <c r="H20" s="118"/>
      <c r="I20" s="118"/>
      <c r="J20" s="118"/>
      <c r="K20" s="118"/>
      <c r="L20" s="118"/>
      <c r="M20" s="13" t="s">
        <v>1</v>
      </c>
    </row>
    <row r="21" spans="1:14" ht="15" x14ac:dyDescent="0.25">
      <c r="A21" s="24" t="s">
        <v>55</v>
      </c>
      <c r="B21" s="25"/>
      <c r="C21" s="11"/>
      <c r="D21" s="26">
        <v>135</v>
      </c>
      <c r="E21" s="27">
        <v>53.49</v>
      </c>
      <c r="F21" s="28"/>
      <c r="G21" s="119"/>
      <c r="H21" s="120">
        <v>63.11</v>
      </c>
      <c r="I21" s="120">
        <f t="shared" ref="I21:J28" si="0">H21*1.06</f>
        <v>66.896600000000007</v>
      </c>
      <c r="J21" s="120">
        <f t="shared" si="0"/>
        <v>70.910396000000006</v>
      </c>
      <c r="K21" s="120">
        <v>80</v>
      </c>
      <c r="L21" s="120">
        <f t="shared" ref="L21:L28" si="1">K21*1.06</f>
        <v>84.800000000000011</v>
      </c>
      <c r="M21" s="123">
        <v>6</v>
      </c>
    </row>
    <row r="22" spans="1:14" ht="15" x14ac:dyDescent="0.25">
      <c r="A22" s="24" t="s">
        <v>60</v>
      </c>
      <c r="B22" s="25"/>
      <c r="C22" s="11"/>
      <c r="D22" s="26">
        <v>275</v>
      </c>
      <c r="E22" s="27">
        <v>374.43</v>
      </c>
      <c r="F22" s="28">
        <f t="shared" ref="F22:F28" si="2">+E22+(E22*0.05)</f>
        <v>393.1515</v>
      </c>
      <c r="G22" s="119">
        <f t="shared" ref="G22:G28" si="3">F22+F22*0.06</f>
        <v>416.74059</v>
      </c>
      <c r="H22" s="120">
        <v>441.75</v>
      </c>
      <c r="I22" s="120">
        <f t="shared" si="0"/>
        <v>468.255</v>
      </c>
      <c r="J22" s="120">
        <f t="shared" si="0"/>
        <v>496.3503</v>
      </c>
      <c r="K22" s="120">
        <v>558</v>
      </c>
      <c r="L22" s="120">
        <f t="shared" si="1"/>
        <v>591.48</v>
      </c>
      <c r="M22" s="123">
        <f t="shared" ref="M22:M28" si="4">(G22-F22)/F22*100</f>
        <v>6</v>
      </c>
      <c r="N22" s="2"/>
    </row>
    <row r="23" spans="1:14" ht="15" x14ac:dyDescent="0.25">
      <c r="A23" s="24" t="s">
        <v>58</v>
      </c>
      <c r="B23" s="30"/>
      <c r="C23" s="11"/>
      <c r="D23" s="26">
        <v>275</v>
      </c>
      <c r="E23" s="27">
        <f>374.43*2</f>
        <v>748.86</v>
      </c>
      <c r="F23" s="28">
        <f t="shared" si="2"/>
        <v>786.303</v>
      </c>
      <c r="G23" s="119">
        <f t="shared" si="3"/>
        <v>833.48117999999999</v>
      </c>
      <c r="H23" s="120">
        <v>883.49</v>
      </c>
      <c r="I23" s="120">
        <f t="shared" si="0"/>
        <v>936.49940000000004</v>
      </c>
      <c r="J23" s="120">
        <f t="shared" si="0"/>
        <v>992.68936400000007</v>
      </c>
      <c r="K23" s="120">
        <v>1115.3800000000001</v>
      </c>
      <c r="L23" s="120">
        <f t="shared" si="1"/>
        <v>1182.3028000000002</v>
      </c>
      <c r="M23" s="123">
        <f t="shared" si="4"/>
        <v>6</v>
      </c>
    </row>
    <row r="24" spans="1:14" ht="15" x14ac:dyDescent="0.25">
      <c r="A24" s="31" t="s">
        <v>56</v>
      </c>
      <c r="B24" s="30"/>
      <c r="C24" s="11"/>
      <c r="D24" s="26">
        <v>275</v>
      </c>
      <c r="E24" s="27">
        <v>267.47000000000003</v>
      </c>
      <c r="F24" s="28">
        <f t="shared" si="2"/>
        <v>280.84350000000001</v>
      </c>
      <c r="G24" s="119">
        <f t="shared" si="3"/>
        <v>297.69411000000002</v>
      </c>
      <c r="H24" s="120">
        <v>315.56</v>
      </c>
      <c r="I24" s="120">
        <f t="shared" si="0"/>
        <v>334.49360000000001</v>
      </c>
      <c r="J24" s="120">
        <f t="shared" si="0"/>
        <v>354.56321600000001</v>
      </c>
      <c r="K24" s="120">
        <v>398.39</v>
      </c>
      <c r="L24" s="120">
        <f t="shared" si="1"/>
        <v>422.29340000000002</v>
      </c>
      <c r="M24" s="123">
        <f t="shared" si="4"/>
        <v>6.0000000000000062</v>
      </c>
    </row>
    <row r="25" spans="1:14" ht="15" x14ac:dyDescent="0.25">
      <c r="A25" s="32" t="s">
        <v>57</v>
      </c>
      <c r="B25" s="33"/>
      <c r="C25" s="11"/>
      <c r="D25" s="26">
        <v>275</v>
      </c>
      <c r="E25" s="27">
        <v>106.98</v>
      </c>
      <c r="F25" s="28">
        <f t="shared" si="2"/>
        <v>112.32900000000001</v>
      </c>
      <c r="G25" s="119">
        <f t="shared" si="3"/>
        <v>119.06874000000001</v>
      </c>
      <c r="H25" s="120">
        <v>126.21</v>
      </c>
      <c r="I25" s="120">
        <f t="shared" si="0"/>
        <v>133.7826</v>
      </c>
      <c r="J25" s="120">
        <f t="shared" si="0"/>
        <v>141.80955600000001</v>
      </c>
      <c r="K25" s="120">
        <v>159.33000000000001</v>
      </c>
      <c r="L25" s="120">
        <f t="shared" si="1"/>
        <v>168.88980000000001</v>
      </c>
      <c r="M25" s="123">
        <f t="shared" si="4"/>
        <v>5.9999999999999973</v>
      </c>
    </row>
    <row r="26" spans="1:14" ht="15" x14ac:dyDescent="0.25">
      <c r="A26" s="32" t="s">
        <v>59</v>
      </c>
      <c r="B26" s="33"/>
      <c r="C26" s="11"/>
      <c r="D26" s="26">
        <v>275</v>
      </c>
      <c r="E26" s="27">
        <f>106.98*2</f>
        <v>213.96</v>
      </c>
      <c r="F26" s="28">
        <f t="shared" si="2"/>
        <v>224.65800000000002</v>
      </c>
      <c r="G26" s="119">
        <f t="shared" si="3"/>
        <v>238.13748000000001</v>
      </c>
      <c r="H26" s="120">
        <v>252.43</v>
      </c>
      <c r="I26" s="120">
        <f t="shared" si="0"/>
        <v>267.57580000000002</v>
      </c>
      <c r="J26" s="120">
        <f t="shared" si="0"/>
        <v>283.63034800000003</v>
      </c>
      <c r="K26" s="120">
        <v>318.68</v>
      </c>
      <c r="L26" s="120">
        <f t="shared" si="1"/>
        <v>337.80080000000004</v>
      </c>
      <c r="M26" s="123">
        <f t="shared" si="4"/>
        <v>5.9999999999999973</v>
      </c>
    </row>
    <row r="27" spans="1:14" ht="15" x14ac:dyDescent="0.25">
      <c r="A27" s="34" t="s">
        <v>39</v>
      </c>
      <c r="B27" s="33"/>
      <c r="C27" s="11"/>
      <c r="D27" s="26">
        <v>45</v>
      </c>
      <c r="E27" s="27">
        <v>200</v>
      </c>
      <c r="F27" s="28">
        <f t="shared" si="2"/>
        <v>210</v>
      </c>
      <c r="G27" s="119">
        <f t="shared" si="3"/>
        <v>222.6</v>
      </c>
      <c r="H27" s="120">
        <v>235.96</v>
      </c>
      <c r="I27" s="120">
        <f t="shared" si="0"/>
        <v>250.11760000000001</v>
      </c>
      <c r="J27" s="120">
        <f t="shared" si="0"/>
        <v>265.12465600000002</v>
      </c>
      <c r="K27" s="120">
        <v>297.89</v>
      </c>
      <c r="L27" s="120">
        <f t="shared" si="1"/>
        <v>315.76339999999999</v>
      </c>
      <c r="M27" s="123">
        <f t="shared" si="4"/>
        <v>5.9999999999999973</v>
      </c>
    </row>
    <row r="28" spans="1:14" ht="15" x14ac:dyDescent="0.25">
      <c r="A28" s="34" t="s">
        <v>40</v>
      </c>
      <c r="B28" s="33"/>
      <c r="C28" s="11"/>
      <c r="D28" s="26">
        <v>45</v>
      </c>
      <c r="E28" s="27">
        <v>120</v>
      </c>
      <c r="F28" s="28">
        <f t="shared" si="2"/>
        <v>126</v>
      </c>
      <c r="G28" s="119">
        <f t="shared" si="3"/>
        <v>133.56</v>
      </c>
      <c r="H28" s="120">
        <v>141.57</v>
      </c>
      <c r="I28" s="120">
        <f t="shared" si="0"/>
        <v>150.0642</v>
      </c>
      <c r="J28" s="120">
        <f t="shared" si="0"/>
        <v>159.06805199999999</v>
      </c>
      <c r="K28" s="120">
        <v>178.72</v>
      </c>
      <c r="L28" s="120">
        <f t="shared" si="1"/>
        <v>189.44320000000002</v>
      </c>
      <c r="M28" s="123">
        <f t="shared" si="4"/>
        <v>6.0000000000000018</v>
      </c>
    </row>
    <row r="29" spans="1:14" x14ac:dyDescent="0.2">
      <c r="A29" s="35" t="s">
        <v>61</v>
      </c>
      <c r="B29" s="11"/>
      <c r="C29" s="11"/>
      <c r="D29" s="14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">
      <c r="A30" s="36"/>
      <c r="B30" s="11" t="s">
        <v>2</v>
      </c>
      <c r="C30" s="11"/>
      <c r="D30" s="14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">
      <c r="A31" s="293" t="s">
        <v>4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5"/>
    </row>
    <row r="32" spans="1:14" x14ac:dyDescent="0.2">
      <c r="A32" s="15"/>
      <c r="B32" s="13"/>
      <c r="C32" s="11"/>
      <c r="D32" s="16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">
      <c r="A33" s="11" t="s">
        <v>53</v>
      </c>
      <c r="B33" s="11"/>
      <c r="C33" s="11"/>
      <c r="D33" s="14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2">
      <c r="A34" s="11" t="s">
        <v>5</v>
      </c>
      <c r="B34" s="11"/>
      <c r="C34" s="11"/>
      <c r="D34" s="14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2">
      <c r="A35" s="11" t="s">
        <v>2</v>
      </c>
      <c r="B35" s="11"/>
      <c r="C35" s="11"/>
      <c r="D35" s="14"/>
      <c r="E35" s="11"/>
      <c r="F35" s="11"/>
      <c r="G35" s="11"/>
      <c r="H35" s="11"/>
      <c r="I35" s="11"/>
      <c r="J35" s="11"/>
      <c r="K35" s="11"/>
      <c r="L35" s="11"/>
      <c r="M35" s="11"/>
    </row>
    <row r="36" spans="1:13" x14ac:dyDescent="0.2">
      <c r="A36" s="11"/>
      <c r="B36" s="11"/>
      <c r="C36" s="11"/>
      <c r="D36" s="17" t="s">
        <v>47</v>
      </c>
      <c r="E36" s="17" t="s">
        <v>54</v>
      </c>
      <c r="F36" s="37" t="s">
        <v>134</v>
      </c>
      <c r="G36" s="116" t="s">
        <v>140</v>
      </c>
      <c r="H36" s="116" t="s">
        <v>147</v>
      </c>
      <c r="I36" s="116" t="s">
        <v>150</v>
      </c>
      <c r="J36" s="116" t="s">
        <v>152</v>
      </c>
      <c r="K36" s="116" t="s">
        <v>154</v>
      </c>
      <c r="L36" s="116" t="s">
        <v>258</v>
      </c>
      <c r="M36" s="121"/>
    </row>
    <row r="37" spans="1:13" x14ac:dyDescent="0.2">
      <c r="A37" s="38" t="s">
        <v>68</v>
      </c>
      <c r="B37" s="11"/>
      <c r="C37" s="11"/>
      <c r="D37" s="19" t="s">
        <v>0</v>
      </c>
      <c r="E37" s="19" t="s">
        <v>0</v>
      </c>
      <c r="F37" s="39" t="s">
        <v>0</v>
      </c>
      <c r="G37" s="117" t="s">
        <v>0</v>
      </c>
      <c r="H37" s="117" t="s">
        <v>0</v>
      </c>
      <c r="I37" s="117" t="s">
        <v>0</v>
      </c>
      <c r="J37" s="117" t="s">
        <v>0</v>
      </c>
      <c r="K37" s="117" t="s">
        <v>0</v>
      </c>
      <c r="L37" s="117" t="s">
        <v>0</v>
      </c>
      <c r="M37" s="121"/>
    </row>
    <row r="38" spans="1:13" x14ac:dyDescent="0.2">
      <c r="A38" s="11"/>
      <c r="B38" s="11"/>
      <c r="C38" s="11"/>
      <c r="D38" s="22"/>
      <c r="E38" s="22"/>
      <c r="F38" s="40"/>
      <c r="G38" s="118"/>
      <c r="H38" s="118"/>
      <c r="I38" s="118"/>
      <c r="J38" s="118"/>
      <c r="K38" s="118"/>
      <c r="L38" s="118"/>
      <c r="M38" s="121" t="s">
        <v>62</v>
      </c>
    </row>
    <row r="39" spans="1:13" ht="15" x14ac:dyDescent="0.25">
      <c r="A39" s="24" t="s">
        <v>45</v>
      </c>
      <c r="B39" s="25"/>
      <c r="C39" s="11"/>
      <c r="D39" s="105">
        <v>0.03</v>
      </c>
      <c r="E39" s="105">
        <v>0.03</v>
      </c>
      <c r="F39" s="50">
        <v>0.05</v>
      </c>
      <c r="G39" s="122">
        <v>5.0000000000000001E-3</v>
      </c>
      <c r="H39" s="122">
        <v>5.0000000000000001E-3</v>
      </c>
      <c r="I39" s="122">
        <f t="shared" ref="I39:L48" si="5">H39*1.06</f>
        <v>5.3E-3</v>
      </c>
      <c r="J39" s="122">
        <f t="shared" si="5"/>
        <v>5.6180000000000006E-3</v>
      </c>
      <c r="K39" s="122">
        <f t="shared" si="5"/>
        <v>5.9550800000000006E-3</v>
      </c>
      <c r="L39" s="122">
        <f>K39*1.06</f>
        <v>6.312384800000001E-3</v>
      </c>
      <c r="M39" s="123">
        <v>6</v>
      </c>
    </row>
    <row r="40" spans="1:13" ht="15" x14ac:dyDescent="0.25">
      <c r="A40" s="24" t="s">
        <v>64</v>
      </c>
      <c r="B40" s="25"/>
      <c r="C40" s="11"/>
      <c r="D40" s="105">
        <v>0.03</v>
      </c>
      <c r="E40" s="105">
        <v>0.03</v>
      </c>
      <c r="F40" s="50">
        <v>7.0000000000000001E-3</v>
      </c>
      <c r="G40" s="124">
        <v>8.9999999999999993E-3</v>
      </c>
      <c r="H40" s="124">
        <v>8.9999999999999993E-3</v>
      </c>
      <c r="I40" s="124">
        <f t="shared" si="5"/>
        <v>9.5399999999999999E-3</v>
      </c>
      <c r="J40" s="124">
        <f t="shared" si="5"/>
        <v>1.0112400000000001E-2</v>
      </c>
      <c r="K40" s="124">
        <f t="shared" si="5"/>
        <v>1.0719144000000002E-2</v>
      </c>
      <c r="L40" s="143">
        <f>K40*1.06</f>
        <v>1.1362292640000002E-2</v>
      </c>
      <c r="M40" s="123">
        <v>6</v>
      </c>
    </row>
    <row r="41" spans="1:13" ht="15" x14ac:dyDescent="0.25">
      <c r="A41" s="24" t="s">
        <v>66</v>
      </c>
      <c r="B41" s="25"/>
      <c r="C41" s="11"/>
      <c r="D41" s="105">
        <v>0.03</v>
      </c>
      <c r="E41" s="105">
        <v>0.03</v>
      </c>
      <c r="F41" s="50">
        <v>0.01</v>
      </c>
      <c r="G41" s="124">
        <v>0.01</v>
      </c>
      <c r="H41" s="122">
        <v>0.01</v>
      </c>
      <c r="I41" s="122">
        <f t="shared" si="5"/>
        <v>1.06E-2</v>
      </c>
      <c r="J41" s="122">
        <f t="shared" si="5"/>
        <v>1.1236000000000001E-2</v>
      </c>
      <c r="K41" s="122">
        <f t="shared" si="5"/>
        <v>1.1910160000000001E-2</v>
      </c>
      <c r="L41" s="122">
        <f>K41*1.06</f>
        <v>1.2624769600000002E-2</v>
      </c>
      <c r="M41" s="123">
        <v>6</v>
      </c>
    </row>
    <row r="42" spans="1:13" ht="15" x14ac:dyDescent="0.25">
      <c r="A42" s="31" t="s">
        <v>46</v>
      </c>
      <c r="B42" s="30"/>
      <c r="C42" s="11"/>
      <c r="D42" s="105">
        <v>0.03</v>
      </c>
      <c r="E42" s="105">
        <v>0.03</v>
      </c>
      <c r="F42" s="50">
        <v>0.02</v>
      </c>
      <c r="G42" s="124">
        <v>0.03</v>
      </c>
      <c r="H42" s="122">
        <v>0.03</v>
      </c>
      <c r="I42" s="122">
        <f t="shared" si="5"/>
        <v>3.1800000000000002E-2</v>
      </c>
      <c r="J42" s="122">
        <f t="shared" si="5"/>
        <v>3.3708000000000002E-2</v>
      </c>
      <c r="K42" s="122">
        <f t="shared" si="5"/>
        <v>3.5730480000000002E-2</v>
      </c>
      <c r="L42" s="122">
        <f t="shared" si="5"/>
        <v>3.7874308800000006E-2</v>
      </c>
      <c r="M42" s="123">
        <v>6</v>
      </c>
    </row>
    <row r="43" spans="1:13" ht="15" x14ac:dyDescent="0.25">
      <c r="A43" s="32" t="s">
        <v>69</v>
      </c>
      <c r="B43" s="33"/>
      <c r="C43" s="11"/>
      <c r="D43" s="105">
        <v>0.03</v>
      </c>
      <c r="E43" s="105">
        <v>0.03</v>
      </c>
      <c r="F43" s="50">
        <v>0.01</v>
      </c>
      <c r="G43" s="124">
        <v>0.01</v>
      </c>
      <c r="H43" s="122">
        <v>0.01</v>
      </c>
      <c r="I43" s="122">
        <f t="shared" si="5"/>
        <v>1.06E-2</v>
      </c>
      <c r="J43" s="122">
        <f t="shared" si="5"/>
        <v>1.1236000000000001E-2</v>
      </c>
      <c r="K43" s="122">
        <f t="shared" si="5"/>
        <v>1.1910160000000001E-2</v>
      </c>
      <c r="L43" s="122">
        <f t="shared" si="5"/>
        <v>1.2624769600000002E-2</v>
      </c>
      <c r="M43" s="123">
        <v>6</v>
      </c>
    </row>
    <row r="44" spans="1:13" ht="15" x14ac:dyDescent="0.25">
      <c r="A44" s="24" t="s">
        <v>51</v>
      </c>
      <c r="B44" s="25"/>
      <c r="C44" s="11"/>
      <c r="D44" s="105"/>
      <c r="E44" s="105"/>
      <c r="F44" s="50">
        <v>0.01</v>
      </c>
      <c r="G44" s="124">
        <v>0.01</v>
      </c>
      <c r="H44" s="122">
        <v>0.01</v>
      </c>
      <c r="I44" s="122">
        <f t="shared" si="5"/>
        <v>1.06E-2</v>
      </c>
      <c r="J44" s="122">
        <f t="shared" si="5"/>
        <v>1.1236000000000001E-2</v>
      </c>
      <c r="K44" s="122">
        <f t="shared" si="5"/>
        <v>1.1910160000000001E-2</v>
      </c>
      <c r="L44" s="122">
        <f t="shared" si="5"/>
        <v>1.2624769600000002E-2</v>
      </c>
      <c r="M44" s="123">
        <v>6</v>
      </c>
    </row>
    <row r="45" spans="1:13" ht="15" x14ac:dyDescent="0.25">
      <c r="A45" s="24" t="s">
        <v>52</v>
      </c>
      <c r="B45" s="25"/>
      <c r="C45" s="11"/>
      <c r="D45" s="105"/>
      <c r="E45" s="105"/>
      <c r="F45" s="50">
        <v>0.01</v>
      </c>
      <c r="G45" s="124">
        <v>0.01</v>
      </c>
      <c r="H45" s="122">
        <v>0.01</v>
      </c>
      <c r="I45" s="122">
        <f t="shared" si="5"/>
        <v>1.06E-2</v>
      </c>
      <c r="J45" s="122">
        <f t="shared" si="5"/>
        <v>1.1236000000000001E-2</v>
      </c>
      <c r="K45" s="122">
        <f t="shared" si="5"/>
        <v>1.1910160000000001E-2</v>
      </c>
      <c r="L45" s="122">
        <f t="shared" si="5"/>
        <v>1.2624769600000002E-2</v>
      </c>
      <c r="M45" s="123">
        <v>6</v>
      </c>
    </row>
    <row r="46" spans="1:13" ht="15" x14ac:dyDescent="0.25">
      <c r="A46" s="31" t="s">
        <v>65</v>
      </c>
      <c r="B46" s="30"/>
      <c r="C46" s="11"/>
      <c r="D46" s="106"/>
      <c r="E46" s="106"/>
      <c r="F46" s="50">
        <v>0.01</v>
      </c>
      <c r="G46" s="124">
        <v>0.01</v>
      </c>
      <c r="H46" s="122">
        <v>0.01</v>
      </c>
      <c r="I46" s="122">
        <f t="shared" si="5"/>
        <v>1.06E-2</v>
      </c>
      <c r="J46" s="122">
        <f t="shared" si="5"/>
        <v>1.1236000000000001E-2</v>
      </c>
      <c r="K46" s="122">
        <f t="shared" si="5"/>
        <v>1.1910160000000001E-2</v>
      </c>
      <c r="L46" s="122">
        <f t="shared" si="5"/>
        <v>1.2624769600000002E-2</v>
      </c>
      <c r="M46" s="123">
        <v>6</v>
      </c>
    </row>
    <row r="47" spans="1:13" ht="15" x14ac:dyDescent="0.25">
      <c r="A47" s="31" t="s">
        <v>137</v>
      </c>
      <c r="B47" s="107"/>
      <c r="C47" s="11"/>
      <c r="D47" s="106"/>
      <c r="E47" s="106"/>
      <c r="F47" s="50">
        <v>0.01</v>
      </c>
      <c r="G47" s="124">
        <v>0.01</v>
      </c>
      <c r="H47" s="122">
        <v>0.01</v>
      </c>
      <c r="I47" s="122">
        <f t="shared" si="5"/>
        <v>1.06E-2</v>
      </c>
      <c r="J47" s="122">
        <f t="shared" si="5"/>
        <v>1.1236000000000001E-2</v>
      </c>
      <c r="K47" s="122">
        <f t="shared" si="5"/>
        <v>1.1910160000000001E-2</v>
      </c>
      <c r="L47" s="122">
        <f t="shared" si="5"/>
        <v>1.2624769600000002E-2</v>
      </c>
      <c r="M47" s="123">
        <v>6</v>
      </c>
    </row>
    <row r="48" spans="1:13" ht="15" x14ac:dyDescent="0.25">
      <c r="A48" s="31" t="s">
        <v>145</v>
      </c>
      <c r="B48" s="64"/>
      <c r="C48" s="11"/>
      <c r="D48" s="106"/>
      <c r="E48" s="106"/>
      <c r="F48" s="50">
        <v>0</v>
      </c>
      <c r="G48" s="124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f t="shared" si="5"/>
        <v>0</v>
      </c>
      <c r="M48" s="123">
        <v>0</v>
      </c>
    </row>
    <row r="49" spans="1:14" x14ac:dyDescent="0.2">
      <c r="A49" s="34" t="s">
        <v>63</v>
      </c>
      <c r="B49" s="41"/>
      <c r="C49" s="42"/>
      <c r="D49" s="43"/>
      <c r="E49" s="44"/>
      <c r="F49" s="45"/>
      <c r="G49" s="45"/>
      <c r="H49" s="45"/>
      <c r="I49" s="45"/>
      <c r="J49" s="45"/>
      <c r="K49" s="45"/>
      <c r="L49" s="45"/>
      <c r="M49" s="46"/>
    </row>
    <row r="50" spans="1:14" x14ac:dyDescent="0.2">
      <c r="A50" s="36"/>
      <c r="B50" s="47"/>
      <c r="C50" s="36"/>
      <c r="D50" s="48"/>
      <c r="E50" s="49"/>
      <c r="F50" s="36"/>
      <c r="G50" s="36"/>
      <c r="H50" s="36"/>
      <c r="I50" s="36"/>
      <c r="J50" s="36"/>
      <c r="K50" s="36"/>
      <c r="L50" s="36"/>
      <c r="M50" s="36"/>
    </row>
    <row r="51" spans="1:14" x14ac:dyDescent="0.2">
      <c r="A51" s="35" t="s">
        <v>67</v>
      </c>
      <c r="B51" s="47"/>
      <c r="C51" s="36"/>
      <c r="D51" s="48"/>
      <c r="E51" s="49"/>
      <c r="F51" s="36"/>
      <c r="G51" s="36"/>
      <c r="H51" s="36"/>
      <c r="I51" s="36"/>
      <c r="J51" s="36"/>
      <c r="K51" s="36"/>
      <c r="L51" s="36"/>
      <c r="M51" s="36"/>
    </row>
    <row r="52" spans="1:14" x14ac:dyDescent="0.2">
      <c r="A52" s="36"/>
      <c r="B52" s="47"/>
      <c r="C52" s="36"/>
      <c r="D52" s="48"/>
      <c r="E52" s="49"/>
      <c r="F52" s="36"/>
      <c r="G52" s="36"/>
      <c r="H52" s="36"/>
      <c r="I52" s="36"/>
      <c r="J52" s="36"/>
      <c r="K52" s="36"/>
      <c r="L52" s="36"/>
      <c r="M52" s="36"/>
    </row>
    <row r="53" spans="1:14" x14ac:dyDescent="0.2">
      <c r="A53" s="36" t="s">
        <v>70</v>
      </c>
      <c r="B53" s="47"/>
      <c r="C53" s="36"/>
      <c r="D53" s="48"/>
      <c r="E53" s="49"/>
      <c r="F53" s="36"/>
      <c r="G53" s="36"/>
      <c r="H53" s="36"/>
      <c r="I53" s="36"/>
      <c r="J53" s="36"/>
      <c r="K53" s="36"/>
      <c r="L53" s="36"/>
      <c r="M53" s="36"/>
    </row>
    <row r="54" spans="1:14" x14ac:dyDescent="0.2">
      <c r="A54" s="36"/>
      <c r="B54" s="47"/>
      <c r="C54" s="36"/>
      <c r="D54" s="48"/>
      <c r="E54" s="49"/>
      <c r="F54" s="36"/>
      <c r="G54" s="48" t="s">
        <v>71</v>
      </c>
      <c r="H54" s="48" t="s">
        <v>71</v>
      </c>
      <c r="I54" s="48"/>
      <c r="J54" s="48"/>
      <c r="K54" s="48"/>
      <c r="L54" s="48"/>
      <c r="M54" s="36"/>
    </row>
    <row r="55" spans="1:14" ht="15" x14ac:dyDescent="0.25">
      <c r="A55" s="24" t="s">
        <v>45</v>
      </c>
      <c r="B55" s="25"/>
      <c r="C55" s="11"/>
      <c r="D55" s="91"/>
      <c r="E55" s="26"/>
      <c r="F55" s="50"/>
      <c r="G55" s="125" t="s">
        <v>144</v>
      </c>
      <c r="H55" s="126" t="s">
        <v>144</v>
      </c>
      <c r="I55" s="96"/>
      <c r="J55" s="96"/>
      <c r="K55" s="96"/>
      <c r="L55" s="96"/>
      <c r="M55" s="29"/>
    </row>
    <row r="56" spans="1:14" ht="15" x14ac:dyDescent="0.25">
      <c r="A56" s="24" t="s">
        <v>51</v>
      </c>
      <c r="B56" s="25"/>
      <c r="C56" s="11"/>
      <c r="D56" s="91"/>
      <c r="E56" s="26"/>
      <c r="F56" s="50"/>
      <c r="G56" s="125" t="s">
        <v>146</v>
      </c>
      <c r="H56" s="126" t="s">
        <v>146</v>
      </c>
      <c r="I56" s="96"/>
      <c r="J56" s="96"/>
      <c r="K56" s="96"/>
      <c r="L56" s="96"/>
      <c r="M56" s="29"/>
    </row>
    <row r="57" spans="1:14" ht="15" x14ac:dyDescent="0.25">
      <c r="A57" s="31" t="s">
        <v>137</v>
      </c>
      <c r="B57" s="25"/>
      <c r="C57" s="11"/>
      <c r="D57" s="91"/>
      <c r="E57" s="26"/>
      <c r="F57" s="50"/>
      <c r="G57" s="125" t="s">
        <v>146</v>
      </c>
      <c r="H57" s="126" t="s">
        <v>146</v>
      </c>
      <c r="I57" s="96"/>
      <c r="J57" s="96"/>
      <c r="K57" s="96"/>
      <c r="L57" s="96"/>
      <c r="M57" s="29"/>
    </row>
    <row r="58" spans="1:14" ht="15" x14ac:dyDescent="0.25">
      <c r="A58" s="31" t="s">
        <v>145</v>
      </c>
      <c r="B58" s="30"/>
      <c r="C58" s="11"/>
      <c r="D58" s="91"/>
      <c r="E58" s="26"/>
      <c r="F58" s="50"/>
      <c r="G58" s="125" t="s">
        <v>146</v>
      </c>
      <c r="H58" s="126" t="s">
        <v>146</v>
      </c>
      <c r="I58" s="96"/>
      <c r="J58" s="96"/>
      <c r="K58" s="96"/>
      <c r="L58" s="96"/>
      <c r="M58" s="29"/>
    </row>
    <row r="59" spans="1:14" x14ac:dyDescent="0.2">
      <c r="A59" s="32"/>
      <c r="B59" s="33"/>
      <c r="C59" s="11"/>
      <c r="D59" s="91"/>
      <c r="E59" s="26"/>
      <c r="F59" s="50"/>
      <c r="G59" s="91"/>
      <c r="H59" s="91"/>
      <c r="I59" s="91"/>
      <c r="J59" s="91"/>
      <c r="K59" s="91"/>
      <c r="L59" s="91"/>
      <c r="M59" s="29"/>
    </row>
    <row r="60" spans="1:14" x14ac:dyDescent="0.2">
      <c r="A60" s="36"/>
      <c r="B60" s="47"/>
      <c r="C60" s="36"/>
      <c r="D60" s="48"/>
      <c r="E60" s="49"/>
      <c r="F60" s="36"/>
      <c r="G60" s="36"/>
      <c r="H60" s="36"/>
      <c r="I60" s="36"/>
      <c r="J60" s="36"/>
      <c r="K60" s="36"/>
      <c r="L60" s="36"/>
      <c r="M60" s="36"/>
    </row>
    <row r="61" spans="1:14" x14ac:dyDescent="0.2">
      <c r="A61" s="36"/>
      <c r="B61" s="47"/>
      <c r="C61" s="36"/>
      <c r="D61" s="48"/>
      <c r="E61" s="49"/>
      <c r="F61" s="36"/>
      <c r="G61" s="36"/>
      <c r="H61" s="36"/>
      <c r="I61" s="36"/>
      <c r="J61" s="36"/>
      <c r="K61" s="36"/>
      <c r="L61" s="36"/>
      <c r="M61" s="36"/>
    </row>
    <row r="62" spans="1:14" x14ac:dyDescent="0.2">
      <c r="A62" s="11"/>
      <c r="B62" s="11"/>
      <c r="C62" s="11"/>
      <c r="D62" s="11"/>
      <c r="E62" s="51"/>
      <c r="F62" s="52"/>
      <c r="G62" s="121"/>
      <c r="H62" s="121"/>
      <c r="I62" s="121"/>
      <c r="J62" s="121"/>
      <c r="K62" s="121"/>
      <c r="L62" s="121"/>
      <c r="M62" s="11"/>
      <c r="N62" s="3"/>
    </row>
    <row r="63" spans="1:14" x14ac:dyDescent="0.2">
      <c r="A63" s="298" t="s">
        <v>6</v>
      </c>
      <c r="B63" s="298"/>
      <c r="C63" s="11"/>
      <c r="D63" s="11"/>
      <c r="E63" s="51"/>
      <c r="F63" s="52"/>
      <c r="G63" s="121"/>
      <c r="H63" s="121"/>
      <c r="I63" s="121"/>
      <c r="J63" s="121"/>
      <c r="K63" s="121"/>
      <c r="L63" s="121"/>
      <c r="M63" s="11"/>
    </row>
    <row r="64" spans="1:14" x14ac:dyDescent="0.2">
      <c r="A64" s="11"/>
      <c r="B64" s="11"/>
      <c r="C64" s="11"/>
      <c r="D64" s="11"/>
      <c r="E64" s="17" t="s">
        <v>54</v>
      </c>
      <c r="F64" s="37" t="s">
        <v>134</v>
      </c>
      <c r="G64" s="116" t="s">
        <v>140</v>
      </c>
      <c r="H64" s="116" t="s">
        <v>147</v>
      </c>
      <c r="I64" s="116" t="s">
        <v>150</v>
      </c>
      <c r="J64" s="116" t="s">
        <v>151</v>
      </c>
      <c r="K64" s="116" t="s">
        <v>154</v>
      </c>
      <c r="L64" s="116" t="s">
        <v>258</v>
      </c>
      <c r="M64" s="11"/>
    </row>
    <row r="65" spans="1:13" ht="15" x14ac:dyDescent="0.25">
      <c r="A65" s="32" t="s">
        <v>139</v>
      </c>
      <c r="B65" s="33"/>
      <c r="C65" s="11"/>
      <c r="D65" s="11"/>
      <c r="E65" s="53"/>
      <c r="F65" s="54">
        <v>0.3</v>
      </c>
      <c r="G65" s="127">
        <v>0.3</v>
      </c>
      <c r="H65" s="128">
        <v>0.3</v>
      </c>
      <c r="I65" s="128">
        <v>0.3</v>
      </c>
      <c r="J65" s="128">
        <v>0.3</v>
      </c>
      <c r="K65" s="128">
        <v>0.3</v>
      </c>
      <c r="L65" s="128">
        <v>0.3</v>
      </c>
      <c r="M65" s="29">
        <f>(G65-F65)/F65*100</f>
        <v>0</v>
      </c>
    </row>
    <row r="66" spans="1:13" ht="15" x14ac:dyDescent="0.25">
      <c r="A66" s="32" t="s">
        <v>44</v>
      </c>
      <c r="B66" s="33"/>
      <c r="C66" s="11"/>
      <c r="D66" s="11"/>
      <c r="E66" s="53"/>
      <c r="F66" s="54">
        <v>0.5</v>
      </c>
      <c r="G66" s="127">
        <v>0.5</v>
      </c>
      <c r="H66" s="128">
        <v>0.5</v>
      </c>
      <c r="I66" s="128">
        <v>0.5</v>
      </c>
      <c r="J66" s="128">
        <v>0.5</v>
      </c>
      <c r="K66" s="128">
        <v>0.5</v>
      </c>
      <c r="L66" s="128">
        <v>0.5</v>
      </c>
      <c r="M66" s="29">
        <f>(G66-F66)/F66*100</f>
        <v>0</v>
      </c>
    </row>
    <row r="67" spans="1:13" ht="15" x14ac:dyDescent="0.25">
      <c r="A67" s="32" t="s">
        <v>43</v>
      </c>
      <c r="B67" s="33"/>
      <c r="C67" s="11"/>
      <c r="D67" s="11"/>
      <c r="E67" s="53">
        <v>1</v>
      </c>
      <c r="F67" s="54">
        <v>1</v>
      </c>
      <c r="G67" s="127">
        <v>1</v>
      </c>
      <c r="H67" s="128">
        <v>1</v>
      </c>
      <c r="I67" s="128">
        <v>1</v>
      </c>
      <c r="J67" s="128">
        <v>1</v>
      </c>
      <c r="K67" s="128">
        <v>1</v>
      </c>
      <c r="L67" s="128">
        <v>1</v>
      </c>
      <c r="M67" s="29">
        <f>(G67-F67)/F67*100</f>
        <v>0</v>
      </c>
    </row>
    <row r="68" spans="1:13" ht="15" x14ac:dyDescent="0.25">
      <c r="A68" s="32" t="s">
        <v>138</v>
      </c>
      <c r="B68" s="33"/>
      <c r="C68" s="11"/>
      <c r="D68" s="11"/>
      <c r="E68" s="53"/>
      <c r="F68" s="54">
        <v>0.75</v>
      </c>
      <c r="G68" s="127">
        <v>0.5</v>
      </c>
      <c r="H68" s="128">
        <v>0.25</v>
      </c>
      <c r="I68" s="128">
        <v>0.25</v>
      </c>
      <c r="J68" s="128">
        <v>0.25</v>
      </c>
      <c r="K68" s="128">
        <v>0.25</v>
      </c>
      <c r="L68" s="128">
        <v>0.25</v>
      </c>
      <c r="M68" s="29">
        <v>0</v>
      </c>
    </row>
    <row r="69" spans="1:13" x14ac:dyDescent="0.2">
      <c r="A69" s="55" t="s">
        <v>48</v>
      </c>
      <c r="B69" s="56"/>
      <c r="C69" s="11"/>
      <c r="D69" s="11"/>
      <c r="E69" s="57"/>
      <c r="F69" s="104"/>
      <c r="G69" s="104"/>
      <c r="H69" s="104"/>
      <c r="I69" s="104"/>
      <c r="J69" s="104"/>
      <c r="K69" s="104"/>
      <c r="L69" s="104"/>
      <c r="M69" s="11"/>
    </row>
    <row r="70" spans="1:13" x14ac:dyDescent="0.2">
      <c r="A70" s="11"/>
      <c r="B70" s="11"/>
      <c r="C70" s="11"/>
      <c r="D70" s="11"/>
      <c r="E70" s="51"/>
      <c r="F70" s="11"/>
      <c r="G70" s="11"/>
      <c r="H70" s="11"/>
      <c r="I70" s="11"/>
      <c r="J70" s="11"/>
      <c r="K70" s="11"/>
      <c r="L70" s="11"/>
      <c r="M70" s="11"/>
    </row>
    <row r="71" spans="1:13" x14ac:dyDescent="0.2">
      <c r="A71" s="293" t="s">
        <v>7</v>
      </c>
      <c r="B71" s="294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5"/>
    </row>
    <row r="72" spans="1:13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2">
      <c r="A73" s="21" t="s">
        <v>41</v>
      </c>
      <c r="B73" s="11"/>
      <c r="C73" s="11"/>
      <c r="D73" s="17" t="s">
        <v>47</v>
      </c>
      <c r="E73" s="17" t="s">
        <v>54</v>
      </c>
      <c r="F73" s="58" t="s">
        <v>134</v>
      </c>
      <c r="G73" s="116" t="s">
        <v>140</v>
      </c>
      <c r="H73" s="116" t="s">
        <v>147</v>
      </c>
      <c r="I73" s="116" t="s">
        <v>150</v>
      </c>
      <c r="J73" s="116" t="s">
        <v>152</v>
      </c>
      <c r="K73" s="116" t="s">
        <v>154</v>
      </c>
      <c r="L73" s="116" t="s">
        <v>258</v>
      </c>
      <c r="M73" s="11"/>
    </row>
    <row r="74" spans="1:13" x14ac:dyDescent="0.2">
      <c r="A74" s="11"/>
      <c r="B74" s="11"/>
      <c r="C74" s="11"/>
      <c r="D74" s="59" t="s">
        <v>0</v>
      </c>
      <c r="E74" s="19" t="s">
        <v>0</v>
      </c>
      <c r="F74" s="60" t="s">
        <v>0</v>
      </c>
      <c r="G74" s="117" t="s">
        <v>0</v>
      </c>
      <c r="H74" s="117" t="s">
        <v>0</v>
      </c>
      <c r="I74" s="117" t="s">
        <v>0</v>
      </c>
      <c r="J74" s="117" t="s">
        <v>0</v>
      </c>
      <c r="K74" s="117" t="s">
        <v>0</v>
      </c>
      <c r="L74" s="117" t="s">
        <v>0</v>
      </c>
      <c r="M74" s="13" t="s">
        <v>1</v>
      </c>
    </row>
    <row r="75" spans="1:13" x14ac:dyDescent="0.2">
      <c r="A75" s="11"/>
      <c r="B75" s="11"/>
      <c r="C75" s="11"/>
      <c r="D75" s="61"/>
      <c r="E75" s="62"/>
      <c r="F75" s="63"/>
      <c r="G75" s="129"/>
      <c r="H75" s="129"/>
      <c r="I75" s="129"/>
      <c r="J75" s="129"/>
      <c r="K75" s="129"/>
      <c r="L75" s="129"/>
      <c r="M75" s="11"/>
    </row>
    <row r="76" spans="1:13" ht="15" x14ac:dyDescent="0.25">
      <c r="A76" s="32" t="s">
        <v>73</v>
      </c>
      <c r="B76" s="33"/>
      <c r="C76" s="11"/>
      <c r="D76" s="64">
        <v>1500</v>
      </c>
      <c r="E76" s="27">
        <f>1310000*0.03/12</f>
        <v>3275</v>
      </c>
      <c r="F76" s="65">
        <f>1310000*0.03/12</f>
        <v>3275</v>
      </c>
      <c r="G76" s="119">
        <v>3500</v>
      </c>
      <c r="H76" s="120">
        <v>3710</v>
      </c>
      <c r="I76" s="120">
        <f>H76*1.06</f>
        <v>3932.6000000000004</v>
      </c>
      <c r="J76" s="120">
        <f>I76*1.06</f>
        <v>4168.5560000000005</v>
      </c>
      <c r="K76" s="120">
        <f>J76*1.06</f>
        <v>4418.6693600000008</v>
      </c>
      <c r="L76" s="120">
        <f>K76*1.06</f>
        <v>4683.7895216000006</v>
      </c>
      <c r="M76" s="29">
        <v>6</v>
      </c>
    </row>
    <row r="77" spans="1:13" x14ac:dyDescent="0.2">
      <c r="A77" s="56"/>
      <c r="B77" s="56"/>
      <c r="C77" s="11"/>
      <c r="D77" s="56"/>
      <c r="E77" s="49"/>
      <c r="F77" s="100"/>
      <c r="G77" s="100"/>
      <c r="H77" s="100"/>
      <c r="I77" s="100"/>
      <c r="J77" s="100"/>
      <c r="K77" s="100"/>
      <c r="L77" s="100"/>
      <c r="M77" s="29"/>
    </row>
    <row r="78" spans="1:13" x14ac:dyDescent="0.2">
      <c r="A78" s="21" t="s">
        <v>74</v>
      </c>
      <c r="B78" s="11"/>
      <c r="C78" s="11"/>
      <c r="D78" s="17" t="s">
        <v>47</v>
      </c>
      <c r="E78" s="17" t="s">
        <v>54</v>
      </c>
      <c r="F78" s="58" t="s">
        <v>134</v>
      </c>
      <c r="G78" s="116" t="s">
        <v>140</v>
      </c>
      <c r="H78" s="116" t="s">
        <v>147</v>
      </c>
      <c r="I78" s="116" t="s">
        <v>150</v>
      </c>
      <c r="J78" s="116" t="s">
        <v>152</v>
      </c>
      <c r="K78" s="116" t="s">
        <v>153</v>
      </c>
      <c r="L78" s="116" t="s">
        <v>258</v>
      </c>
      <c r="M78" s="29"/>
    </row>
    <row r="79" spans="1:13" x14ac:dyDescent="0.2">
      <c r="A79" s="11"/>
      <c r="B79" s="11"/>
      <c r="C79" s="11"/>
      <c r="D79" s="59" t="s">
        <v>0</v>
      </c>
      <c r="E79" s="19" t="s">
        <v>0</v>
      </c>
      <c r="F79" s="60" t="s">
        <v>0</v>
      </c>
      <c r="G79" s="117" t="s">
        <v>0</v>
      </c>
      <c r="H79" s="117" t="s">
        <v>0</v>
      </c>
      <c r="I79" s="117" t="s">
        <v>0</v>
      </c>
      <c r="J79" s="117" t="s">
        <v>0</v>
      </c>
      <c r="K79" s="117" t="s">
        <v>0</v>
      </c>
      <c r="L79" s="117" t="s">
        <v>0</v>
      </c>
      <c r="M79" s="13" t="s">
        <v>1</v>
      </c>
    </row>
    <row r="80" spans="1:13" x14ac:dyDescent="0.2">
      <c r="A80" s="11"/>
      <c r="B80" s="11"/>
      <c r="C80" s="11"/>
      <c r="D80" s="61"/>
      <c r="E80" s="62"/>
      <c r="F80" s="103"/>
      <c r="G80" s="103"/>
      <c r="H80" s="103"/>
      <c r="I80" s="103"/>
      <c r="J80" s="103"/>
      <c r="K80" s="103"/>
      <c r="L80" s="103"/>
      <c r="M80" s="29"/>
    </row>
    <row r="81" spans="1:13" ht="15" x14ac:dyDescent="0.25">
      <c r="A81" s="32" t="s">
        <v>75</v>
      </c>
      <c r="B81" s="33"/>
      <c r="C81" s="11"/>
      <c r="D81" s="64"/>
      <c r="E81" s="44"/>
      <c r="F81" s="65">
        <v>150</v>
      </c>
      <c r="G81" s="119">
        <v>200</v>
      </c>
      <c r="H81" s="120">
        <v>212</v>
      </c>
      <c r="I81" s="120">
        <f t="shared" ref="I81:K82" si="6">H81*1.06</f>
        <v>224.72</v>
      </c>
      <c r="J81" s="120">
        <f t="shared" si="6"/>
        <v>238.20320000000001</v>
      </c>
      <c r="K81" s="120">
        <f t="shared" si="6"/>
        <v>252.49539200000001</v>
      </c>
      <c r="L81" s="120">
        <f>K81*1.06</f>
        <v>267.64511552000005</v>
      </c>
      <c r="M81" s="29"/>
    </row>
    <row r="82" spans="1:13" ht="15" x14ac:dyDescent="0.25">
      <c r="A82" s="32" t="s">
        <v>76</v>
      </c>
      <c r="B82" s="33"/>
      <c r="C82" s="11"/>
      <c r="D82" s="64"/>
      <c r="E82" s="44"/>
      <c r="F82" s="65">
        <v>45</v>
      </c>
      <c r="G82" s="119">
        <v>55</v>
      </c>
      <c r="H82" s="120">
        <v>58.3</v>
      </c>
      <c r="I82" s="120">
        <f t="shared" si="6"/>
        <v>61.798000000000002</v>
      </c>
      <c r="J82" s="120">
        <f t="shared" si="6"/>
        <v>65.505880000000005</v>
      </c>
      <c r="K82" s="120">
        <f t="shared" si="6"/>
        <v>69.436232800000013</v>
      </c>
      <c r="L82" s="120">
        <f>K82*1.06</f>
        <v>73.602406768000023</v>
      </c>
      <c r="M82" s="29"/>
    </row>
    <row r="83" spans="1:13" x14ac:dyDescent="0.2">
      <c r="A83" s="66"/>
      <c r="B83" s="67"/>
      <c r="C83" s="11"/>
      <c r="D83" s="64"/>
      <c r="E83" s="44"/>
      <c r="F83" s="102"/>
      <c r="G83" s="102"/>
      <c r="H83" s="102"/>
      <c r="I83" s="102"/>
      <c r="J83" s="102"/>
      <c r="K83" s="102"/>
      <c r="L83" s="102"/>
      <c r="M83" s="29"/>
    </row>
    <row r="84" spans="1:13" x14ac:dyDescent="0.2">
      <c r="A84" s="56"/>
      <c r="B84" s="56"/>
      <c r="C84" s="11"/>
      <c r="D84" s="56"/>
      <c r="E84" s="49"/>
      <c r="F84" s="100"/>
      <c r="G84" s="100"/>
      <c r="H84" s="100"/>
      <c r="I84" s="100"/>
      <c r="J84" s="100"/>
      <c r="K84" s="100"/>
      <c r="L84" s="100"/>
      <c r="M84" s="68"/>
    </row>
    <row r="85" spans="1:13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x14ac:dyDescent="0.2">
      <c r="A86" s="293" t="s">
        <v>8</v>
      </c>
      <c r="B86" s="294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5"/>
    </row>
    <row r="87" spans="1:13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x14ac:dyDescent="0.2">
      <c r="A88" s="21" t="s">
        <v>9</v>
      </c>
      <c r="B88" s="11"/>
      <c r="C88" s="11"/>
      <c r="D88" s="17" t="s">
        <v>47</v>
      </c>
      <c r="E88" s="17" t="s">
        <v>54</v>
      </c>
      <c r="F88" s="69" t="s">
        <v>134</v>
      </c>
      <c r="G88" s="116" t="s">
        <v>140</v>
      </c>
      <c r="H88" s="116" t="s">
        <v>147</v>
      </c>
      <c r="I88" s="116" t="s">
        <v>150</v>
      </c>
      <c r="J88" s="116" t="s">
        <v>152</v>
      </c>
      <c r="K88" s="116" t="s">
        <v>154</v>
      </c>
      <c r="L88" s="116" t="s">
        <v>258</v>
      </c>
      <c r="M88" s="13" t="s">
        <v>1</v>
      </c>
    </row>
    <row r="89" spans="1:13" x14ac:dyDescent="0.2">
      <c r="A89" s="21"/>
      <c r="B89" s="11"/>
      <c r="C89" s="11"/>
      <c r="D89" s="70"/>
      <c r="E89" s="17"/>
      <c r="F89" s="69"/>
      <c r="G89" s="116"/>
      <c r="H89" s="116"/>
      <c r="I89" s="116"/>
      <c r="J89" s="116"/>
      <c r="K89" s="116"/>
      <c r="L89" s="116"/>
      <c r="M89" s="11"/>
    </row>
    <row r="90" spans="1:13" ht="15" x14ac:dyDescent="0.25">
      <c r="A90" s="71" t="s">
        <v>141</v>
      </c>
      <c r="B90" s="11"/>
      <c r="C90" s="38" t="s">
        <v>79</v>
      </c>
      <c r="D90" s="72">
        <v>280</v>
      </c>
      <c r="E90" s="73">
        <v>300</v>
      </c>
      <c r="F90" s="74">
        <f>+E90+E90*0.05</f>
        <v>315</v>
      </c>
      <c r="G90" s="119">
        <f>315*0.06+315</f>
        <v>333.9</v>
      </c>
      <c r="H90" s="120">
        <v>353.93</v>
      </c>
      <c r="I90" s="120">
        <f t="shared" ref="I90:K91" si="7">H90*1.06</f>
        <v>375.16580000000005</v>
      </c>
      <c r="J90" s="120">
        <f t="shared" si="7"/>
        <v>397.67574800000006</v>
      </c>
      <c r="K90" s="120">
        <f t="shared" si="7"/>
        <v>421.53629288000008</v>
      </c>
      <c r="L90" s="120">
        <f>K90*1.06</f>
        <v>446.8284704528001</v>
      </c>
      <c r="M90" s="29">
        <f>(G90-F90)/G90*100</f>
        <v>5.6603773584905603</v>
      </c>
    </row>
    <row r="91" spans="1:13" ht="15" x14ac:dyDescent="0.25">
      <c r="A91" s="56" t="s">
        <v>10</v>
      </c>
      <c r="B91" s="11"/>
      <c r="C91" s="38" t="s">
        <v>80</v>
      </c>
      <c r="D91" s="64">
        <v>100</v>
      </c>
      <c r="E91" s="44">
        <v>120</v>
      </c>
      <c r="F91" s="74">
        <f>+E91+E91*0.05</f>
        <v>126</v>
      </c>
      <c r="G91" s="119">
        <f>126*0.06+126</f>
        <v>133.56</v>
      </c>
      <c r="H91" s="120">
        <v>141.57</v>
      </c>
      <c r="I91" s="120">
        <f t="shared" si="7"/>
        <v>150.0642</v>
      </c>
      <c r="J91" s="120">
        <f t="shared" si="7"/>
        <v>159.06805199999999</v>
      </c>
      <c r="K91" s="120">
        <f t="shared" si="7"/>
        <v>168.61213512</v>
      </c>
      <c r="L91" s="120">
        <f>K91*1.06</f>
        <v>178.72886322720001</v>
      </c>
      <c r="M91" s="29">
        <f>+(G91-F91)/F91*100</f>
        <v>6.0000000000000018</v>
      </c>
    </row>
    <row r="92" spans="1:13" x14ac:dyDescent="0.2">
      <c r="A92" s="36" t="s">
        <v>11</v>
      </c>
      <c r="B92" s="11"/>
      <c r="C92" s="11"/>
      <c r="D92" s="56"/>
      <c r="E92" s="99"/>
      <c r="F92" s="99"/>
      <c r="G92" s="99"/>
      <c r="H92" s="99"/>
      <c r="I92" s="99"/>
      <c r="J92" s="99"/>
      <c r="K92" s="99"/>
      <c r="L92" s="99"/>
      <c r="M92" s="75"/>
    </row>
    <row r="93" spans="1:13" x14ac:dyDescent="0.2">
      <c r="A93" s="36"/>
      <c r="B93" s="11"/>
      <c r="C93" s="11"/>
      <c r="D93" s="56"/>
      <c r="E93" s="99"/>
      <c r="F93" s="99"/>
      <c r="G93" s="99"/>
      <c r="H93" s="99"/>
      <c r="I93" s="99"/>
      <c r="J93" s="99"/>
      <c r="K93" s="99"/>
      <c r="L93" s="99"/>
      <c r="M93" s="75"/>
    </row>
    <row r="94" spans="1:13" x14ac:dyDescent="0.2">
      <c r="A94" s="35" t="s">
        <v>142</v>
      </c>
      <c r="B94" s="11"/>
      <c r="C94" s="11"/>
      <c r="D94" s="56"/>
      <c r="E94" s="99"/>
      <c r="F94" s="99"/>
      <c r="G94" s="99"/>
      <c r="H94" s="99"/>
      <c r="I94" s="99"/>
      <c r="J94" s="99"/>
      <c r="K94" s="99"/>
      <c r="L94" s="99"/>
      <c r="M94" s="75"/>
    </row>
    <row r="95" spans="1:13" ht="15" x14ac:dyDescent="0.25">
      <c r="A95" s="36" t="s">
        <v>12</v>
      </c>
      <c r="B95" s="11"/>
      <c r="C95" s="11"/>
      <c r="D95" s="44">
        <v>265</v>
      </c>
      <c r="E95" s="44">
        <v>265</v>
      </c>
      <c r="F95" s="74">
        <f>+E95+E95*0.05</f>
        <v>278.25</v>
      </c>
      <c r="G95" s="119">
        <f>+F95*0.06+278.25</f>
        <v>294.94499999999999</v>
      </c>
      <c r="H95" s="120">
        <v>312.64</v>
      </c>
      <c r="I95" s="120">
        <f t="shared" ref="I95:K96" si="8">H95*1.06</f>
        <v>331.39839999999998</v>
      </c>
      <c r="J95" s="120">
        <f t="shared" si="8"/>
        <v>351.28230400000001</v>
      </c>
      <c r="K95" s="120">
        <f t="shared" si="8"/>
        <v>372.35924224000001</v>
      </c>
      <c r="L95" s="120">
        <f>K95*1.06</f>
        <v>394.70079677440003</v>
      </c>
      <c r="M95" s="29">
        <f>(G95-F95)/F95*100</f>
        <v>5.9999999999999973</v>
      </c>
    </row>
    <row r="96" spans="1:13" ht="15" x14ac:dyDescent="0.25">
      <c r="A96" s="36" t="s">
        <v>13</v>
      </c>
      <c r="B96" s="11"/>
      <c r="C96" s="11"/>
      <c r="D96" s="44">
        <v>100</v>
      </c>
      <c r="E96" s="44">
        <v>100</v>
      </c>
      <c r="F96" s="74">
        <f>+E96+E96*0.05</f>
        <v>105</v>
      </c>
      <c r="G96" s="119">
        <f>+F96*0.06+105</f>
        <v>111.3</v>
      </c>
      <c r="H96" s="120">
        <v>117.98</v>
      </c>
      <c r="I96" s="120">
        <f t="shared" si="8"/>
        <v>125.05880000000001</v>
      </c>
      <c r="J96" s="120">
        <f t="shared" si="8"/>
        <v>132.56232800000001</v>
      </c>
      <c r="K96" s="120">
        <f t="shared" si="8"/>
        <v>140.51606768000002</v>
      </c>
      <c r="L96" s="120">
        <f>K96*1.06</f>
        <v>148.94703174080004</v>
      </c>
      <c r="M96" s="29">
        <f>(G96-F96)/F96*100</f>
        <v>5.9999999999999973</v>
      </c>
    </row>
    <row r="97" spans="1:13" x14ac:dyDescent="0.2">
      <c r="A97" s="36" t="s">
        <v>14</v>
      </c>
      <c r="B97" s="11"/>
      <c r="C97" s="11"/>
      <c r="D97" s="56"/>
      <c r="E97" s="49"/>
      <c r="F97" s="99"/>
      <c r="G97" s="99"/>
      <c r="H97" s="99"/>
      <c r="I97" s="99"/>
      <c r="J97" s="99"/>
      <c r="K97" s="99"/>
      <c r="L97" s="99"/>
      <c r="M97" s="75"/>
    </row>
    <row r="98" spans="1:13" x14ac:dyDescent="0.2">
      <c r="A98" s="36" t="s">
        <v>15</v>
      </c>
      <c r="B98" s="11"/>
      <c r="C98" s="11"/>
      <c r="D98" s="56"/>
      <c r="E98" s="49"/>
      <c r="F98" s="99"/>
      <c r="G98" s="99"/>
      <c r="H98" s="99"/>
      <c r="I98" s="99"/>
      <c r="J98" s="99"/>
      <c r="K98" s="99"/>
      <c r="L98" s="99"/>
      <c r="M98" s="75"/>
    </row>
    <row r="99" spans="1:13" x14ac:dyDescent="0.2">
      <c r="A99" s="36"/>
      <c r="B99" s="11"/>
      <c r="C99" s="11"/>
      <c r="D99" s="56"/>
      <c r="E99" s="49"/>
      <c r="F99" s="99"/>
      <c r="G99" s="99"/>
      <c r="H99" s="99"/>
      <c r="I99" s="99"/>
      <c r="J99" s="99"/>
      <c r="K99" s="99"/>
      <c r="L99" s="99"/>
      <c r="M99" s="75"/>
    </row>
    <row r="100" spans="1:13" x14ac:dyDescent="0.2">
      <c r="A100" s="35" t="s">
        <v>143</v>
      </c>
      <c r="B100" s="11"/>
      <c r="C100" s="11"/>
      <c r="D100" s="56"/>
      <c r="E100" s="49"/>
      <c r="F100" s="99"/>
      <c r="G100" s="99"/>
      <c r="H100" s="99"/>
      <c r="I100" s="99"/>
      <c r="J100" s="99"/>
      <c r="K100" s="99"/>
      <c r="L100" s="99"/>
      <c r="M100" s="75"/>
    </row>
    <row r="101" spans="1:13" ht="15" x14ac:dyDescent="0.25">
      <c r="A101" s="36" t="s">
        <v>16</v>
      </c>
      <c r="B101" s="11"/>
      <c r="C101" s="11"/>
      <c r="D101" s="44">
        <v>190</v>
      </c>
      <c r="E101" s="44">
        <v>190</v>
      </c>
      <c r="F101" s="74">
        <f>+E101+E101*0.05</f>
        <v>199.5</v>
      </c>
      <c r="G101" s="119">
        <f>+F101*0.06+199.5</f>
        <v>211.47</v>
      </c>
      <c r="H101" s="120">
        <v>224.16</v>
      </c>
      <c r="I101" s="120">
        <f t="shared" ref="I101:K102" si="9">H101*1.06</f>
        <v>237.6096</v>
      </c>
      <c r="J101" s="120">
        <f t="shared" si="9"/>
        <v>251.86617600000002</v>
      </c>
      <c r="K101" s="120">
        <f t="shared" si="9"/>
        <v>266.97814656000003</v>
      </c>
      <c r="L101" s="120">
        <f>K101*1.06</f>
        <v>282.99683535360003</v>
      </c>
      <c r="M101" s="29">
        <f>(G101-F101)/F101*100</f>
        <v>5.9999999999999991</v>
      </c>
    </row>
    <row r="102" spans="1:13" ht="15" x14ac:dyDescent="0.25">
      <c r="A102" s="36" t="s">
        <v>17</v>
      </c>
      <c r="B102" s="11"/>
      <c r="C102" s="11"/>
      <c r="D102" s="44">
        <v>100</v>
      </c>
      <c r="E102" s="44">
        <v>100</v>
      </c>
      <c r="F102" s="74">
        <f>+E102+E102*0.05</f>
        <v>105</v>
      </c>
      <c r="G102" s="119">
        <f>+F102*0.06+105</f>
        <v>111.3</v>
      </c>
      <c r="H102" s="120">
        <v>117.98</v>
      </c>
      <c r="I102" s="120">
        <f t="shared" si="9"/>
        <v>125.05880000000001</v>
      </c>
      <c r="J102" s="120">
        <f t="shared" si="9"/>
        <v>132.56232800000001</v>
      </c>
      <c r="K102" s="120">
        <f t="shared" si="9"/>
        <v>140.51606768000002</v>
      </c>
      <c r="L102" s="120">
        <f>K102*1.06</f>
        <v>148.94703174080004</v>
      </c>
      <c r="M102" s="29">
        <f>(G102-F102)/F102*100</f>
        <v>5.9999999999999973</v>
      </c>
    </row>
    <row r="103" spans="1:13" x14ac:dyDescent="0.2">
      <c r="A103" s="36" t="s">
        <v>18</v>
      </c>
      <c r="B103" s="11"/>
      <c r="C103" s="11"/>
      <c r="D103" s="56"/>
      <c r="E103" s="49"/>
      <c r="F103" s="49"/>
      <c r="G103" s="49"/>
      <c r="H103" s="49"/>
      <c r="I103" s="49"/>
      <c r="J103" s="49"/>
      <c r="K103" s="49"/>
      <c r="L103" s="49"/>
      <c r="M103" s="75"/>
    </row>
    <row r="104" spans="1:13" x14ac:dyDescent="0.2">
      <c r="A104" s="36"/>
      <c r="B104" s="11"/>
      <c r="C104" s="11"/>
      <c r="D104" s="56"/>
      <c r="E104" s="75"/>
      <c r="F104" s="75"/>
      <c r="G104" s="75"/>
      <c r="H104" s="75"/>
      <c r="I104" s="75"/>
      <c r="J104" s="75"/>
      <c r="K104" s="75"/>
      <c r="L104" s="75"/>
      <c r="M104" s="76"/>
    </row>
    <row r="105" spans="1:13" x14ac:dyDescent="0.2">
      <c r="A105" s="35" t="s">
        <v>19</v>
      </c>
      <c r="B105" s="11"/>
      <c r="C105" s="11"/>
      <c r="D105" s="56"/>
      <c r="E105" s="75"/>
      <c r="F105" s="75"/>
      <c r="G105" s="75"/>
      <c r="H105" s="75"/>
      <c r="I105" s="75"/>
      <c r="J105" s="75"/>
      <c r="K105" s="75"/>
      <c r="L105" s="75"/>
      <c r="M105" s="76"/>
    </row>
    <row r="106" spans="1:13" x14ac:dyDescent="0.2">
      <c r="A106" s="35" t="s">
        <v>77</v>
      </c>
      <c r="B106" s="11"/>
      <c r="C106" s="11"/>
      <c r="D106" s="56"/>
      <c r="E106" s="75"/>
      <c r="F106" s="75"/>
      <c r="G106" s="75"/>
      <c r="H106" s="75"/>
      <c r="I106" s="75"/>
      <c r="J106" s="75"/>
      <c r="K106" s="75"/>
      <c r="L106" s="75"/>
      <c r="M106" s="76"/>
    </row>
    <row r="107" spans="1:13" x14ac:dyDescent="0.2">
      <c r="A107" s="35" t="s">
        <v>20</v>
      </c>
      <c r="B107" s="11"/>
      <c r="C107" s="11"/>
      <c r="D107" s="56"/>
      <c r="E107" s="75"/>
      <c r="F107" s="75"/>
      <c r="G107" s="75"/>
      <c r="H107" s="75"/>
      <c r="I107" s="75"/>
      <c r="J107" s="75"/>
      <c r="K107" s="75"/>
      <c r="L107" s="75"/>
      <c r="M107" s="76"/>
    </row>
    <row r="108" spans="1:13" x14ac:dyDescent="0.2">
      <c r="A108" s="35" t="s">
        <v>21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x14ac:dyDescent="0.2">
      <c r="A109" s="35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x14ac:dyDescent="0.2">
      <c r="A110" s="293" t="s">
        <v>22</v>
      </c>
      <c r="B110" s="294"/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5"/>
    </row>
    <row r="111" spans="1:13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x14ac:dyDescent="0.2">
      <c r="A112" s="21" t="s">
        <v>78</v>
      </c>
      <c r="B112" s="11"/>
      <c r="C112" s="11"/>
      <c r="D112" s="17" t="s">
        <v>47</v>
      </c>
      <c r="E112" s="17" t="s">
        <v>54</v>
      </c>
      <c r="F112" s="77" t="s">
        <v>134</v>
      </c>
      <c r="G112" s="116" t="s">
        <v>140</v>
      </c>
      <c r="H112" s="116" t="s">
        <v>147</v>
      </c>
      <c r="I112" s="116" t="s">
        <v>150</v>
      </c>
      <c r="J112" s="116" t="s">
        <v>152</v>
      </c>
      <c r="K112" s="116" t="s">
        <v>154</v>
      </c>
      <c r="L112" s="116" t="s">
        <v>258</v>
      </c>
      <c r="M112" s="13" t="s">
        <v>1</v>
      </c>
    </row>
    <row r="113" spans="1:13" ht="15" x14ac:dyDescent="0.25">
      <c r="A113" s="32" t="s">
        <v>23</v>
      </c>
      <c r="B113" s="33"/>
      <c r="C113" s="11"/>
      <c r="D113" s="44">
        <v>1000</v>
      </c>
      <c r="E113" s="27">
        <v>1500</v>
      </c>
      <c r="F113" s="78">
        <f t="shared" ref="F113:F126" si="10">+E113+E113*0.05</f>
        <v>1575</v>
      </c>
      <c r="G113" s="119">
        <f t="shared" ref="G113:H117" si="11">+F113*0.06+F113</f>
        <v>1669.5</v>
      </c>
      <c r="H113" s="120">
        <f t="shared" si="11"/>
        <v>1769.67</v>
      </c>
      <c r="I113" s="120">
        <f t="shared" ref="I113:K117" si="12">H113*1.06</f>
        <v>1875.8502000000001</v>
      </c>
      <c r="J113" s="120">
        <f t="shared" si="12"/>
        <v>1988.4012120000002</v>
      </c>
      <c r="K113" s="120">
        <f t="shared" si="12"/>
        <v>2107.7052847200002</v>
      </c>
      <c r="L113" s="120">
        <f>K113*1.06</f>
        <v>2234.1676018032003</v>
      </c>
      <c r="M113" s="29">
        <f>(G113-F113)/F113*100</f>
        <v>6</v>
      </c>
    </row>
    <row r="114" spans="1:13" ht="15" x14ac:dyDescent="0.25">
      <c r="A114" s="32" t="s">
        <v>24</v>
      </c>
      <c r="B114" s="33"/>
      <c r="C114" s="11"/>
      <c r="D114" s="44">
        <v>1000</v>
      </c>
      <c r="E114" s="27">
        <v>1000</v>
      </c>
      <c r="F114" s="78">
        <f t="shared" si="10"/>
        <v>1050</v>
      </c>
      <c r="G114" s="119">
        <f t="shared" si="11"/>
        <v>1113</v>
      </c>
      <c r="H114" s="120">
        <f t="shared" si="11"/>
        <v>1179.78</v>
      </c>
      <c r="I114" s="120">
        <f t="shared" si="12"/>
        <v>1250.5668000000001</v>
      </c>
      <c r="J114" s="120">
        <f t="shared" si="12"/>
        <v>1325.6008080000001</v>
      </c>
      <c r="K114" s="120">
        <f t="shared" si="12"/>
        <v>1405.1368564800002</v>
      </c>
      <c r="L114" s="120">
        <f>K114*1.06</f>
        <v>1489.4450678688004</v>
      </c>
      <c r="M114" s="29">
        <f>(G114-F114)/F114*100</f>
        <v>6</v>
      </c>
    </row>
    <row r="115" spans="1:13" ht="15" x14ac:dyDescent="0.25">
      <c r="A115" s="34" t="s">
        <v>49</v>
      </c>
      <c r="B115" s="33"/>
      <c r="C115" s="11"/>
      <c r="D115" s="44"/>
      <c r="E115" s="27">
        <v>200</v>
      </c>
      <c r="F115" s="78">
        <f t="shared" si="10"/>
        <v>210</v>
      </c>
      <c r="G115" s="119">
        <f t="shared" si="11"/>
        <v>222.6</v>
      </c>
      <c r="H115" s="120">
        <f t="shared" si="11"/>
        <v>235.95599999999999</v>
      </c>
      <c r="I115" s="120">
        <f t="shared" si="12"/>
        <v>250.11336</v>
      </c>
      <c r="J115" s="120">
        <f t="shared" si="12"/>
        <v>265.12016160000002</v>
      </c>
      <c r="K115" s="120">
        <f t="shared" si="12"/>
        <v>281.02737129600001</v>
      </c>
      <c r="L115" s="120">
        <f>K115*1.06</f>
        <v>297.88901357376005</v>
      </c>
      <c r="M115" s="29">
        <f>(G115-F115)/F115*100</f>
        <v>5.9999999999999973</v>
      </c>
    </row>
    <row r="116" spans="1:13" ht="15" x14ac:dyDescent="0.25">
      <c r="A116" s="34" t="s">
        <v>50</v>
      </c>
      <c r="B116" s="33"/>
      <c r="C116" s="11"/>
      <c r="D116" s="64"/>
      <c r="E116" s="27">
        <v>100</v>
      </c>
      <c r="F116" s="78">
        <f t="shared" si="10"/>
        <v>105</v>
      </c>
      <c r="G116" s="119">
        <f t="shared" si="11"/>
        <v>111.3</v>
      </c>
      <c r="H116" s="120">
        <f t="shared" si="11"/>
        <v>117.97799999999999</v>
      </c>
      <c r="I116" s="120">
        <f t="shared" si="12"/>
        <v>125.05668</v>
      </c>
      <c r="J116" s="120">
        <f t="shared" si="12"/>
        <v>132.56008080000001</v>
      </c>
      <c r="K116" s="120">
        <f t="shared" si="12"/>
        <v>140.51368564800001</v>
      </c>
      <c r="L116" s="120">
        <f>K116*1.06</f>
        <v>148.94450678688003</v>
      </c>
      <c r="M116" s="29">
        <f>(G116-F116)/F116*100</f>
        <v>5.9999999999999973</v>
      </c>
    </row>
    <row r="117" spans="1:13" ht="15" x14ac:dyDescent="0.25">
      <c r="A117" s="34" t="s">
        <v>25</v>
      </c>
      <c r="B117" s="33"/>
      <c r="C117" s="11"/>
      <c r="D117" s="64"/>
      <c r="E117" s="27">
        <v>100</v>
      </c>
      <c r="F117" s="78">
        <f t="shared" si="10"/>
        <v>105</v>
      </c>
      <c r="G117" s="119">
        <f t="shared" si="11"/>
        <v>111.3</v>
      </c>
      <c r="H117" s="120">
        <f t="shared" si="11"/>
        <v>117.97799999999999</v>
      </c>
      <c r="I117" s="120">
        <f t="shared" si="12"/>
        <v>125.05668</v>
      </c>
      <c r="J117" s="120">
        <f t="shared" si="12"/>
        <v>132.56008080000001</v>
      </c>
      <c r="K117" s="120">
        <f t="shared" si="12"/>
        <v>140.51368564800001</v>
      </c>
      <c r="L117" s="120">
        <f>K117*1.06</f>
        <v>148.94450678688003</v>
      </c>
      <c r="M117" s="29">
        <f>(G117-F117)/F117*100</f>
        <v>5.9999999999999973</v>
      </c>
    </row>
    <row r="118" spans="1:13" x14ac:dyDescent="0.2">
      <c r="A118" s="21" t="s">
        <v>81</v>
      </c>
      <c r="B118" s="11"/>
      <c r="C118" s="11"/>
      <c r="D118" s="64"/>
      <c r="E118" s="42"/>
      <c r="F118" s="78"/>
      <c r="G118" s="119"/>
      <c r="H118" s="119"/>
      <c r="I118" s="119"/>
      <c r="J118" s="119"/>
      <c r="K118" s="119"/>
      <c r="L118" s="119"/>
      <c r="M118" s="29"/>
    </row>
    <row r="119" spans="1:13" ht="15" x14ac:dyDescent="0.25">
      <c r="A119" s="32" t="s">
        <v>23</v>
      </c>
      <c r="B119" s="33"/>
      <c r="C119" s="11"/>
      <c r="D119" s="64"/>
      <c r="E119" s="27">
        <v>150</v>
      </c>
      <c r="F119" s="78">
        <f t="shared" si="10"/>
        <v>157.5</v>
      </c>
      <c r="G119" s="119">
        <f t="shared" ref="G119:H122" si="13">+F119*0.06+F119</f>
        <v>166.95</v>
      </c>
      <c r="H119" s="120">
        <f t="shared" si="13"/>
        <v>176.96699999999998</v>
      </c>
      <c r="I119" s="120">
        <f t="shared" ref="I119:K122" si="14">H119*1.06</f>
        <v>187.58501999999999</v>
      </c>
      <c r="J119" s="120">
        <f t="shared" si="14"/>
        <v>198.8401212</v>
      </c>
      <c r="K119" s="120">
        <f t="shared" si="14"/>
        <v>210.770528472</v>
      </c>
      <c r="L119" s="120">
        <f>K119*1.06</f>
        <v>223.41676018032001</v>
      </c>
      <c r="M119" s="29">
        <f>(G119-F119)/F119*100</f>
        <v>5.9999999999999929</v>
      </c>
    </row>
    <row r="120" spans="1:13" ht="15" x14ac:dyDescent="0.25">
      <c r="A120" s="32" t="s">
        <v>24</v>
      </c>
      <c r="B120" s="33"/>
      <c r="C120" s="11"/>
      <c r="D120" s="64"/>
      <c r="E120" s="27">
        <v>100</v>
      </c>
      <c r="F120" s="78">
        <f t="shared" si="10"/>
        <v>105</v>
      </c>
      <c r="G120" s="119">
        <f t="shared" si="13"/>
        <v>111.3</v>
      </c>
      <c r="H120" s="120">
        <f t="shared" si="13"/>
        <v>117.97799999999999</v>
      </c>
      <c r="I120" s="120">
        <f t="shared" si="14"/>
        <v>125.05668</v>
      </c>
      <c r="J120" s="120">
        <f t="shared" si="14"/>
        <v>132.56008080000001</v>
      </c>
      <c r="K120" s="120">
        <f t="shared" si="14"/>
        <v>140.51368564800001</v>
      </c>
      <c r="L120" s="120">
        <f>K120*1.06</f>
        <v>148.94450678688003</v>
      </c>
      <c r="M120" s="29">
        <f>(G120-F120)/F120*100</f>
        <v>5.9999999999999973</v>
      </c>
    </row>
    <row r="121" spans="1:13" ht="15" x14ac:dyDescent="0.25">
      <c r="A121" s="34" t="s">
        <v>49</v>
      </c>
      <c r="B121" s="33"/>
      <c r="C121" s="11"/>
      <c r="D121" s="64"/>
      <c r="E121" s="27">
        <v>200</v>
      </c>
      <c r="F121" s="78">
        <f t="shared" si="10"/>
        <v>210</v>
      </c>
      <c r="G121" s="119">
        <f t="shared" si="13"/>
        <v>222.6</v>
      </c>
      <c r="H121" s="120">
        <f t="shared" si="13"/>
        <v>235.95599999999999</v>
      </c>
      <c r="I121" s="120">
        <f t="shared" si="14"/>
        <v>250.11336</v>
      </c>
      <c r="J121" s="120">
        <f t="shared" si="14"/>
        <v>265.12016160000002</v>
      </c>
      <c r="K121" s="120">
        <f t="shared" si="14"/>
        <v>281.02737129600001</v>
      </c>
      <c r="L121" s="120">
        <f>K121*1.06</f>
        <v>297.88901357376005</v>
      </c>
      <c r="M121" s="29">
        <f>(G121-F121)/F121*100</f>
        <v>5.9999999999999973</v>
      </c>
    </row>
    <row r="122" spans="1:13" ht="15" x14ac:dyDescent="0.25">
      <c r="A122" s="34" t="s">
        <v>50</v>
      </c>
      <c r="B122" s="33"/>
      <c r="C122" s="11"/>
      <c r="D122" s="64"/>
      <c r="E122" s="27">
        <v>100</v>
      </c>
      <c r="F122" s="78">
        <f t="shared" si="10"/>
        <v>105</v>
      </c>
      <c r="G122" s="119">
        <f t="shared" si="13"/>
        <v>111.3</v>
      </c>
      <c r="H122" s="120">
        <f t="shared" si="13"/>
        <v>117.97799999999999</v>
      </c>
      <c r="I122" s="120">
        <f t="shared" si="14"/>
        <v>125.05668</v>
      </c>
      <c r="J122" s="120">
        <f t="shared" si="14"/>
        <v>132.56008080000001</v>
      </c>
      <c r="K122" s="120">
        <f t="shared" si="14"/>
        <v>140.51368564800001</v>
      </c>
      <c r="L122" s="120">
        <f>K122*1.06</f>
        <v>148.94450678688003</v>
      </c>
      <c r="M122" s="29">
        <f>(G122-F122)/F122*100</f>
        <v>5.9999999999999973</v>
      </c>
    </row>
    <row r="123" spans="1:13" x14ac:dyDescent="0.2">
      <c r="A123" s="34"/>
      <c r="B123" s="33"/>
      <c r="C123" s="11"/>
      <c r="D123" s="64"/>
      <c r="E123" s="27"/>
      <c r="F123" s="78"/>
      <c r="G123" s="119"/>
      <c r="H123" s="119"/>
      <c r="I123" s="119"/>
      <c r="J123" s="119"/>
      <c r="K123" s="119"/>
      <c r="L123" s="119"/>
      <c r="M123" s="29"/>
    </row>
    <row r="124" spans="1:13" x14ac:dyDescent="0.2">
      <c r="A124" s="11"/>
      <c r="B124" s="11"/>
      <c r="C124" s="11"/>
      <c r="D124" s="64"/>
      <c r="E124" s="42"/>
      <c r="F124" s="78"/>
      <c r="G124" s="119"/>
      <c r="H124" s="119"/>
      <c r="I124" s="119"/>
      <c r="J124" s="119"/>
      <c r="K124" s="119"/>
      <c r="L124" s="119"/>
      <c r="M124" s="29"/>
    </row>
    <row r="125" spans="1:13" x14ac:dyDescent="0.2">
      <c r="A125" s="79" t="s">
        <v>26</v>
      </c>
      <c r="B125" s="56"/>
      <c r="C125" s="11"/>
      <c r="D125" s="64"/>
      <c r="E125" s="42"/>
      <c r="F125" s="78"/>
      <c r="G125" s="119"/>
      <c r="H125" s="119"/>
      <c r="I125" s="119"/>
      <c r="J125" s="119"/>
      <c r="K125" s="119"/>
      <c r="L125" s="119"/>
      <c r="M125" s="29"/>
    </row>
    <row r="126" spans="1:13" ht="15" x14ac:dyDescent="0.25">
      <c r="A126" s="32" t="s">
        <v>27</v>
      </c>
      <c r="B126" s="33"/>
      <c r="C126" s="11"/>
      <c r="D126" s="64"/>
      <c r="E126" s="27">
        <v>1000</v>
      </c>
      <c r="F126" s="78">
        <f t="shared" si="10"/>
        <v>1050</v>
      </c>
      <c r="G126" s="119">
        <f>+F126*0.06+F126</f>
        <v>1113</v>
      </c>
      <c r="H126" s="120">
        <f>+G126*0.06+G126</f>
        <v>1179.78</v>
      </c>
      <c r="I126" s="120">
        <f>H126*1.06</f>
        <v>1250.5668000000001</v>
      </c>
      <c r="J126" s="120">
        <f>I126*1.06</f>
        <v>1325.6008080000001</v>
      </c>
      <c r="K126" s="120">
        <f>J126*1.06</f>
        <v>1405.1368564800002</v>
      </c>
      <c r="L126" s="120">
        <f>K126*1.06</f>
        <v>1489.4450678688004</v>
      </c>
      <c r="M126" s="29">
        <f>(G126-F126)/F126*100</f>
        <v>6</v>
      </c>
    </row>
    <row r="127" spans="1:13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 x14ac:dyDescent="0.2">
      <c r="A128" s="11" t="s">
        <v>28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x14ac:dyDescent="0.2">
      <c r="A130" s="11" t="s">
        <v>42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x14ac:dyDescent="0.2">
      <c r="A132" s="293" t="s">
        <v>29</v>
      </c>
      <c r="B132" s="294"/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5"/>
    </row>
    <row r="133" spans="1:13" x14ac:dyDescent="0.2">
      <c r="A133" s="11" t="s">
        <v>157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x14ac:dyDescent="0.2">
      <c r="A134" s="11" t="s">
        <v>156</v>
      </c>
      <c r="B134" s="11" t="s">
        <v>158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 x14ac:dyDescent="0.2">
      <c r="A135" s="293" t="s">
        <v>30</v>
      </c>
      <c r="B135" s="294"/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5"/>
    </row>
    <row r="136" spans="1:13" x14ac:dyDescent="0.2">
      <c r="A136" s="80"/>
      <c r="B136" s="81"/>
      <c r="C136" s="160"/>
      <c r="D136" s="17"/>
      <c r="E136" s="17" t="s">
        <v>54</v>
      </c>
      <c r="F136" s="37" t="s">
        <v>134</v>
      </c>
      <c r="G136" s="116" t="s">
        <v>140</v>
      </c>
      <c r="H136" s="116" t="s">
        <v>147</v>
      </c>
      <c r="I136" s="116" t="s">
        <v>150</v>
      </c>
      <c r="J136" s="116" t="s">
        <v>152</v>
      </c>
      <c r="K136" s="116" t="s">
        <v>154</v>
      </c>
      <c r="L136" s="116" t="s">
        <v>258</v>
      </c>
      <c r="M136" s="13" t="s">
        <v>1</v>
      </c>
    </row>
    <row r="137" spans="1:13" ht="15" x14ac:dyDescent="0.25">
      <c r="A137" s="64" t="s">
        <v>155</v>
      </c>
      <c r="B137" s="64"/>
      <c r="C137" s="11"/>
      <c r="D137" s="64"/>
      <c r="E137" s="27">
        <v>50</v>
      </c>
      <c r="F137" s="82">
        <f>+E137+E137*0.05</f>
        <v>52.5</v>
      </c>
      <c r="G137" s="119">
        <f t="shared" ref="G137:H139" si="15">+F137*0.06+F137</f>
        <v>55.65</v>
      </c>
      <c r="H137" s="120">
        <f t="shared" si="15"/>
        <v>58.988999999999997</v>
      </c>
      <c r="I137" s="120">
        <f t="shared" ref="I137:J139" si="16">H137*1.06</f>
        <v>62.52834</v>
      </c>
      <c r="J137" s="120">
        <f t="shared" si="16"/>
        <v>66.280040400000004</v>
      </c>
      <c r="K137" s="120">
        <v>74.47</v>
      </c>
      <c r="L137" s="120">
        <f>K137*1.06</f>
        <v>78.938200000000009</v>
      </c>
      <c r="M137" s="29">
        <f>(G137-F137)/F137*100</f>
        <v>5.9999999999999973</v>
      </c>
    </row>
    <row r="138" spans="1:13" ht="15" x14ac:dyDescent="0.25">
      <c r="A138" s="64" t="s">
        <v>31</v>
      </c>
      <c r="B138" s="64"/>
      <c r="C138" s="11"/>
      <c r="D138" s="64"/>
      <c r="E138" s="27">
        <v>20</v>
      </c>
      <c r="F138" s="82">
        <f>+E138+E138*0.05</f>
        <v>21</v>
      </c>
      <c r="G138" s="119">
        <f t="shared" si="15"/>
        <v>22.26</v>
      </c>
      <c r="H138" s="120">
        <f t="shared" si="15"/>
        <v>23.595600000000001</v>
      </c>
      <c r="I138" s="120">
        <f t="shared" si="16"/>
        <v>25.011336000000004</v>
      </c>
      <c r="J138" s="120">
        <f t="shared" si="16"/>
        <v>26.512016160000005</v>
      </c>
      <c r="K138" s="120">
        <v>30</v>
      </c>
      <c r="L138" s="120">
        <f>K138*1.06</f>
        <v>31.8</v>
      </c>
      <c r="M138" s="29">
        <f>(G138-F138)/F138*100</f>
        <v>6.0000000000000071</v>
      </c>
    </row>
    <row r="139" spans="1:13" ht="15" x14ac:dyDescent="0.25">
      <c r="A139" s="64" t="s">
        <v>32</v>
      </c>
      <c r="B139" s="64"/>
      <c r="C139" s="2"/>
      <c r="D139" s="64"/>
      <c r="E139" s="27">
        <v>20</v>
      </c>
      <c r="F139" s="82">
        <f>+E139+E139*0.05</f>
        <v>21</v>
      </c>
      <c r="G139" s="119">
        <f t="shared" si="15"/>
        <v>22.26</v>
      </c>
      <c r="H139" s="120">
        <f t="shared" si="15"/>
        <v>23.595600000000001</v>
      </c>
      <c r="I139" s="120">
        <f t="shared" si="16"/>
        <v>25.011336000000004</v>
      </c>
      <c r="J139" s="120">
        <f t="shared" si="16"/>
        <v>26.512016160000005</v>
      </c>
      <c r="K139" s="120">
        <v>30</v>
      </c>
      <c r="L139" s="120">
        <f>K139*1.06</f>
        <v>31.8</v>
      </c>
      <c r="M139" s="29">
        <f>(G139-F139)/F139*100</f>
        <v>6.0000000000000071</v>
      </c>
    </row>
    <row r="140" spans="1:13" x14ac:dyDescent="0.2">
      <c r="A140" s="56"/>
      <c r="B140" s="56"/>
      <c r="C140" s="11"/>
      <c r="D140" s="56"/>
      <c r="E140" s="83"/>
      <c r="F140" s="101"/>
      <c r="G140" s="101"/>
      <c r="H140" s="101"/>
      <c r="I140" s="101"/>
      <c r="J140" s="101"/>
      <c r="K140" s="101"/>
      <c r="L140" s="101"/>
      <c r="M140" s="75"/>
    </row>
    <row r="141" spans="1:13" x14ac:dyDescent="0.2">
      <c r="A141" s="293" t="s">
        <v>83</v>
      </c>
      <c r="B141" s="294"/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5"/>
    </row>
    <row r="142" spans="1:13" x14ac:dyDescent="0.2">
      <c r="A142" s="56"/>
      <c r="B142" s="56"/>
      <c r="C142" s="11"/>
      <c r="D142" s="17"/>
      <c r="E142" s="17" t="s">
        <v>54</v>
      </c>
      <c r="F142" s="37" t="s">
        <v>134</v>
      </c>
      <c r="G142" s="116" t="s">
        <v>140</v>
      </c>
      <c r="H142" s="116" t="s">
        <v>147</v>
      </c>
      <c r="I142" s="116" t="s">
        <v>150</v>
      </c>
      <c r="J142" s="116" t="s">
        <v>152</v>
      </c>
      <c r="K142" s="116" t="s">
        <v>154</v>
      </c>
      <c r="L142" s="116" t="s">
        <v>258</v>
      </c>
      <c r="M142" s="13" t="s">
        <v>1</v>
      </c>
    </row>
    <row r="143" spans="1:13" ht="15" x14ac:dyDescent="0.25">
      <c r="A143" s="32" t="s">
        <v>84</v>
      </c>
      <c r="B143" s="33"/>
      <c r="C143" s="11"/>
      <c r="D143" s="64"/>
      <c r="E143" s="27">
        <v>40</v>
      </c>
      <c r="F143" s="82">
        <f t="shared" ref="F143:F148" si="17">+E143+E143*0.05</f>
        <v>42</v>
      </c>
      <c r="G143" s="119">
        <f t="shared" ref="G143:G149" si="18">+F143*0.06+F143</f>
        <v>44.52</v>
      </c>
      <c r="H143" s="120">
        <f t="shared" ref="H143:H149" si="19">+G143*0.06+G143</f>
        <v>47.191200000000002</v>
      </c>
      <c r="I143" s="120">
        <f t="shared" ref="I143:L149" si="20">H143*1.06</f>
        <v>50.022672000000007</v>
      </c>
      <c r="J143" s="120">
        <f t="shared" si="20"/>
        <v>53.024032320000011</v>
      </c>
      <c r="K143" s="120">
        <f t="shared" si="20"/>
        <v>56.205474259200017</v>
      </c>
      <c r="L143" s="120">
        <f>K143*1.06</f>
        <v>59.577802714752018</v>
      </c>
      <c r="M143" s="29">
        <f t="shared" ref="M143:M149" si="21">(G143-F143)/F143*100</f>
        <v>6.0000000000000071</v>
      </c>
    </row>
    <row r="144" spans="1:13" ht="15" x14ac:dyDescent="0.25">
      <c r="A144" s="32" t="s">
        <v>85</v>
      </c>
      <c r="B144" s="33"/>
      <c r="C144" s="11"/>
      <c r="D144" s="64"/>
      <c r="E144" s="27">
        <v>75</v>
      </c>
      <c r="F144" s="82">
        <f t="shared" si="17"/>
        <v>78.75</v>
      </c>
      <c r="G144" s="119">
        <f t="shared" si="18"/>
        <v>83.474999999999994</v>
      </c>
      <c r="H144" s="120">
        <f t="shared" si="19"/>
        <v>88.483499999999992</v>
      </c>
      <c r="I144" s="120">
        <f t="shared" si="20"/>
        <v>93.792509999999993</v>
      </c>
      <c r="J144" s="120">
        <f t="shared" si="20"/>
        <v>99.420060599999999</v>
      </c>
      <c r="K144" s="120">
        <f t="shared" si="20"/>
        <v>105.385264236</v>
      </c>
      <c r="L144" s="120">
        <f t="shared" si="20"/>
        <v>111.70838009016001</v>
      </c>
      <c r="M144" s="29">
        <f t="shared" si="21"/>
        <v>5.9999999999999929</v>
      </c>
    </row>
    <row r="145" spans="1:13" ht="15" x14ac:dyDescent="0.25">
      <c r="A145" s="32" t="s">
        <v>86</v>
      </c>
      <c r="B145" s="33"/>
      <c r="C145" s="11"/>
      <c r="D145" s="64"/>
      <c r="E145" s="27">
        <v>200</v>
      </c>
      <c r="F145" s="82">
        <f t="shared" si="17"/>
        <v>210</v>
      </c>
      <c r="G145" s="119">
        <f t="shared" si="18"/>
        <v>222.6</v>
      </c>
      <c r="H145" s="120">
        <f t="shared" si="19"/>
        <v>235.95599999999999</v>
      </c>
      <c r="I145" s="120">
        <f t="shared" si="20"/>
        <v>250.11336</v>
      </c>
      <c r="J145" s="120">
        <f t="shared" si="20"/>
        <v>265.12016160000002</v>
      </c>
      <c r="K145" s="120">
        <f t="shared" si="20"/>
        <v>281.02737129600001</v>
      </c>
      <c r="L145" s="120">
        <f t="shared" si="20"/>
        <v>297.88901357376005</v>
      </c>
      <c r="M145" s="29">
        <f t="shared" si="21"/>
        <v>5.9999999999999973</v>
      </c>
    </row>
    <row r="146" spans="1:13" ht="15" x14ac:dyDescent="0.25">
      <c r="A146" s="32" t="s">
        <v>90</v>
      </c>
      <c r="B146" s="33"/>
      <c r="C146" s="11"/>
      <c r="D146" s="64"/>
      <c r="E146" s="27">
        <v>375</v>
      </c>
      <c r="F146" s="82">
        <f t="shared" si="17"/>
        <v>393.75</v>
      </c>
      <c r="G146" s="119">
        <f t="shared" si="18"/>
        <v>417.375</v>
      </c>
      <c r="H146" s="120">
        <f t="shared" si="19"/>
        <v>442.41750000000002</v>
      </c>
      <c r="I146" s="120">
        <f t="shared" si="20"/>
        <v>468.96255000000002</v>
      </c>
      <c r="J146" s="120">
        <f t="shared" si="20"/>
        <v>497.10030300000005</v>
      </c>
      <c r="K146" s="120">
        <f t="shared" si="20"/>
        <v>526.92632118000006</v>
      </c>
      <c r="L146" s="120">
        <f t="shared" si="20"/>
        <v>558.54190045080009</v>
      </c>
      <c r="M146" s="29">
        <f t="shared" si="21"/>
        <v>6</v>
      </c>
    </row>
    <row r="147" spans="1:13" ht="15" x14ac:dyDescent="0.25">
      <c r="A147" s="32" t="s">
        <v>87</v>
      </c>
      <c r="B147" s="33"/>
      <c r="C147" s="11"/>
      <c r="D147" s="64"/>
      <c r="E147" s="27">
        <v>350</v>
      </c>
      <c r="F147" s="82">
        <f t="shared" si="17"/>
        <v>367.5</v>
      </c>
      <c r="G147" s="119">
        <f t="shared" si="18"/>
        <v>389.55</v>
      </c>
      <c r="H147" s="120">
        <f t="shared" si="19"/>
        <v>412.923</v>
      </c>
      <c r="I147" s="120">
        <f t="shared" si="20"/>
        <v>437.69838000000004</v>
      </c>
      <c r="J147" s="120">
        <f t="shared" si="20"/>
        <v>463.96028280000007</v>
      </c>
      <c r="K147" s="120">
        <f t="shared" si="20"/>
        <v>491.79789976800009</v>
      </c>
      <c r="L147" s="120">
        <f t="shared" si="20"/>
        <v>521.30577375408018</v>
      </c>
      <c r="M147" s="29">
        <f t="shared" si="21"/>
        <v>6.0000000000000036</v>
      </c>
    </row>
    <row r="148" spans="1:13" ht="15" x14ac:dyDescent="0.25">
      <c r="A148" s="32" t="s">
        <v>88</v>
      </c>
      <c r="B148" s="33"/>
      <c r="C148" s="11"/>
      <c r="D148" s="64"/>
      <c r="E148" s="27">
        <v>200</v>
      </c>
      <c r="F148" s="82">
        <f t="shared" si="17"/>
        <v>210</v>
      </c>
      <c r="G148" s="119">
        <f t="shared" si="18"/>
        <v>222.6</v>
      </c>
      <c r="H148" s="120">
        <f t="shared" si="19"/>
        <v>235.95599999999999</v>
      </c>
      <c r="I148" s="120">
        <f t="shared" si="20"/>
        <v>250.11336</v>
      </c>
      <c r="J148" s="120">
        <f t="shared" si="20"/>
        <v>265.12016160000002</v>
      </c>
      <c r="K148" s="120">
        <f t="shared" si="20"/>
        <v>281.02737129600001</v>
      </c>
      <c r="L148" s="120">
        <f t="shared" si="20"/>
        <v>297.88901357376005</v>
      </c>
      <c r="M148" s="29">
        <f t="shared" si="21"/>
        <v>5.9999999999999973</v>
      </c>
    </row>
    <row r="149" spans="1:13" ht="15" x14ac:dyDescent="0.25">
      <c r="A149" s="34" t="s">
        <v>89</v>
      </c>
      <c r="B149" s="33"/>
      <c r="C149" s="11"/>
      <c r="D149" s="64"/>
      <c r="E149" s="27">
        <v>25</v>
      </c>
      <c r="F149" s="82">
        <v>50</v>
      </c>
      <c r="G149" s="119">
        <f t="shared" si="18"/>
        <v>53</v>
      </c>
      <c r="H149" s="120">
        <f t="shared" si="19"/>
        <v>56.18</v>
      </c>
      <c r="I149" s="120">
        <f t="shared" si="20"/>
        <v>59.550800000000002</v>
      </c>
      <c r="J149" s="120">
        <f t="shared" si="20"/>
        <v>63.123848000000002</v>
      </c>
      <c r="K149" s="120">
        <f t="shared" si="20"/>
        <v>66.911278880000012</v>
      </c>
      <c r="L149" s="120">
        <f t="shared" si="20"/>
        <v>70.92595561280001</v>
      </c>
      <c r="M149" s="29">
        <f t="shared" si="21"/>
        <v>6</v>
      </c>
    </row>
    <row r="150" spans="1:13" x14ac:dyDescent="0.2">
      <c r="A150" s="97"/>
      <c r="B150" s="97"/>
      <c r="C150" s="98"/>
      <c r="D150" s="97"/>
      <c r="E150" s="99"/>
      <c r="F150" s="100"/>
      <c r="G150" s="100"/>
      <c r="H150" s="100"/>
      <c r="I150" s="100"/>
      <c r="J150" s="100"/>
      <c r="K150" s="100"/>
      <c r="L150" s="100"/>
      <c r="M150" s="99"/>
    </row>
    <row r="151" spans="1:13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</row>
    <row r="152" spans="1:13" x14ac:dyDescent="0.2">
      <c r="A152" s="299" t="s">
        <v>33</v>
      </c>
      <c r="B152" s="300"/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1"/>
    </row>
    <row r="153" spans="1:13" x14ac:dyDescent="0.2">
      <c r="A153" s="84"/>
      <c r="B153" s="159"/>
      <c r="C153" s="85"/>
      <c r="D153" s="17"/>
      <c r="E153" s="17" t="s">
        <v>54</v>
      </c>
      <c r="F153" s="37" t="s">
        <v>134</v>
      </c>
      <c r="G153" s="116" t="s">
        <v>140</v>
      </c>
      <c r="H153" s="116" t="s">
        <v>147</v>
      </c>
      <c r="I153" s="116" t="s">
        <v>150</v>
      </c>
      <c r="J153" s="116" t="s">
        <v>152</v>
      </c>
      <c r="K153" s="116" t="s">
        <v>154</v>
      </c>
      <c r="L153" s="116" t="s">
        <v>258</v>
      </c>
      <c r="M153" s="13" t="s">
        <v>1</v>
      </c>
    </row>
    <row r="154" spans="1:13" x14ac:dyDescent="0.2">
      <c r="A154" s="87" t="s">
        <v>34</v>
      </c>
      <c r="B154" s="64"/>
      <c r="C154" s="11"/>
      <c r="D154" s="86"/>
      <c r="E154" s="88"/>
      <c r="F154" s="82"/>
      <c r="G154" s="119"/>
      <c r="H154" s="119"/>
      <c r="I154" s="119"/>
      <c r="J154" s="119"/>
      <c r="K154" s="119"/>
      <c r="L154" s="119"/>
      <c r="M154" s="29"/>
    </row>
    <row r="155" spans="1:13" ht="15" x14ac:dyDescent="0.25">
      <c r="A155" s="32" t="s">
        <v>35</v>
      </c>
      <c r="B155" s="64"/>
      <c r="C155" s="11"/>
      <c r="D155" s="64"/>
      <c r="E155" s="27">
        <v>50</v>
      </c>
      <c r="F155" s="82">
        <f>+E155+E155*0.05</f>
        <v>52.5</v>
      </c>
      <c r="G155" s="119">
        <f>+F155*0.06+F155</f>
        <v>55.65</v>
      </c>
      <c r="H155" s="120">
        <v>58.99</v>
      </c>
      <c r="I155" s="120">
        <f t="shared" ref="I155:K158" si="22">H155*1.06</f>
        <v>62.529400000000003</v>
      </c>
      <c r="J155" s="120">
        <f t="shared" si="22"/>
        <v>66.281164000000004</v>
      </c>
      <c r="K155" s="120">
        <f t="shared" si="22"/>
        <v>70.25803384000001</v>
      </c>
      <c r="L155" s="120">
        <f>K155*1.06</f>
        <v>74.473515870400021</v>
      </c>
      <c r="M155" s="29">
        <f>(G155-F155)/F155*100</f>
        <v>5.9999999999999973</v>
      </c>
    </row>
    <row r="156" spans="1:13" ht="15" x14ac:dyDescent="0.25">
      <c r="A156" s="32" t="s">
        <v>36</v>
      </c>
      <c r="B156" s="64"/>
      <c r="C156" s="11"/>
      <c r="D156" s="64"/>
      <c r="E156" s="27">
        <v>50</v>
      </c>
      <c r="F156" s="82">
        <f>+E156+E156*0.05</f>
        <v>52.5</v>
      </c>
      <c r="G156" s="119">
        <f>+F156*0.06+F156</f>
        <v>55.65</v>
      </c>
      <c r="H156" s="120">
        <f>+G156*0.06+G156</f>
        <v>58.988999999999997</v>
      </c>
      <c r="I156" s="120">
        <f t="shared" si="22"/>
        <v>62.52834</v>
      </c>
      <c r="J156" s="120">
        <f t="shared" si="22"/>
        <v>66.280040400000004</v>
      </c>
      <c r="K156" s="120">
        <f t="shared" si="22"/>
        <v>70.256842824000003</v>
      </c>
      <c r="L156" s="120">
        <f>K156*1.06</f>
        <v>74.472253393440013</v>
      </c>
      <c r="M156" s="29">
        <f>(G156-F156)/F156*100</f>
        <v>5.9999999999999973</v>
      </c>
    </row>
    <row r="157" spans="1:13" ht="15" x14ac:dyDescent="0.25">
      <c r="A157" s="32" t="s">
        <v>37</v>
      </c>
      <c r="B157" s="64"/>
      <c r="C157" s="11"/>
      <c r="D157" s="64"/>
      <c r="E157" s="27">
        <v>50</v>
      </c>
      <c r="F157" s="82">
        <f>+E157+E157*0.05</f>
        <v>52.5</v>
      </c>
      <c r="G157" s="119">
        <f>+F157*0.06+F157</f>
        <v>55.65</v>
      </c>
      <c r="H157" s="120">
        <f>+G157*0.06+G157</f>
        <v>58.988999999999997</v>
      </c>
      <c r="I157" s="120">
        <f t="shared" si="22"/>
        <v>62.52834</v>
      </c>
      <c r="J157" s="120">
        <f t="shared" si="22"/>
        <v>66.280040400000004</v>
      </c>
      <c r="K157" s="120">
        <f t="shared" si="22"/>
        <v>70.256842824000003</v>
      </c>
      <c r="L157" s="120">
        <f>K157*1.06</f>
        <v>74.472253393440013</v>
      </c>
      <c r="M157" s="29">
        <f>(G157-F157)/F157*100</f>
        <v>5.9999999999999973</v>
      </c>
    </row>
    <row r="158" spans="1:13" ht="15" x14ac:dyDescent="0.25">
      <c r="A158" s="145" t="s">
        <v>82</v>
      </c>
      <c r="B158" s="64"/>
      <c r="C158" s="11"/>
      <c r="D158" s="72"/>
      <c r="E158" s="146">
        <v>200</v>
      </c>
      <c r="F158" s="147">
        <f>+E158+E158*0.05</f>
        <v>210</v>
      </c>
      <c r="G158" s="148">
        <f>+F158*0.06+F158</f>
        <v>222.6</v>
      </c>
      <c r="H158" s="120">
        <f>+G158*0.06+G158</f>
        <v>235.95599999999999</v>
      </c>
      <c r="I158" s="120">
        <f t="shared" si="22"/>
        <v>250.11336</v>
      </c>
      <c r="J158" s="120">
        <f t="shared" si="22"/>
        <v>265.12016160000002</v>
      </c>
      <c r="K158" s="120">
        <f t="shared" si="22"/>
        <v>281.02737129600001</v>
      </c>
      <c r="L158" s="120">
        <f>K158*1.06</f>
        <v>297.88901357376005</v>
      </c>
      <c r="M158" s="29">
        <f>(G158-F158)/F158*100</f>
        <v>5.9999999999999973</v>
      </c>
    </row>
    <row r="159" spans="1:13" ht="15" x14ac:dyDescent="0.25">
      <c r="A159" s="32" t="s">
        <v>260</v>
      </c>
      <c r="B159" s="64"/>
      <c r="C159" s="86"/>
      <c r="D159" s="86"/>
      <c r="E159" s="151"/>
      <c r="F159" s="152"/>
      <c r="G159" s="119"/>
      <c r="H159" s="120"/>
      <c r="I159" s="120"/>
      <c r="J159" s="120"/>
      <c r="K159" s="120"/>
      <c r="L159" s="120">
        <v>35</v>
      </c>
      <c r="M159" s="137"/>
    </row>
    <row r="160" spans="1:13" ht="15" x14ac:dyDescent="0.25">
      <c r="A160" s="56" t="s">
        <v>271</v>
      </c>
      <c r="B160" s="144"/>
      <c r="C160" s="11"/>
      <c r="D160" s="56"/>
      <c r="E160" s="83"/>
      <c r="F160" s="149"/>
      <c r="G160" s="150"/>
      <c r="H160" s="120"/>
      <c r="I160" s="120"/>
      <c r="J160" s="120"/>
      <c r="K160" s="120"/>
      <c r="L160" s="120">
        <v>35</v>
      </c>
      <c r="M160" s="137"/>
    </row>
    <row r="161" spans="1:13" x14ac:dyDescent="0.2">
      <c r="A161" s="21" t="s">
        <v>259</v>
      </c>
      <c r="B161" s="142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90"/>
    </row>
    <row r="162" spans="1:13" x14ac:dyDescent="0.2">
      <c r="A162" s="138" t="s">
        <v>264</v>
      </c>
      <c r="B162" s="159"/>
      <c r="C162" s="141"/>
      <c r="D162" s="159"/>
      <c r="E162" s="159"/>
      <c r="F162" s="159"/>
      <c r="G162" s="139" t="s">
        <v>140</v>
      </c>
      <c r="H162" s="139" t="s">
        <v>147</v>
      </c>
      <c r="I162" s="139" t="s">
        <v>150</v>
      </c>
      <c r="J162" s="139" t="s">
        <v>152</v>
      </c>
      <c r="K162" s="139" t="s">
        <v>154</v>
      </c>
      <c r="L162" s="139" t="s">
        <v>258</v>
      </c>
      <c r="M162" s="159"/>
    </row>
    <row r="163" spans="1:13" x14ac:dyDescent="0.2">
      <c r="A163" s="64" t="s">
        <v>263</v>
      </c>
      <c r="B163" s="159"/>
      <c r="C163" s="141"/>
      <c r="D163" s="159"/>
      <c r="E163" s="159"/>
      <c r="F163" s="159"/>
      <c r="G163" s="139"/>
      <c r="H163" s="139"/>
      <c r="I163" s="139"/>
      <c r="J163" s="139"/>
      <c r="K163" s="139"/>
      <c r="L163" s="140">
        <v>1</v>
      </c>
      <c r="M163" s="159"/>
    </row>
    <row r="164" spans="1:13" x14ac:dyDescent="0.2">
      <c r="A164" s="64" t="s">
        <v>262</v>
      </c>
      <c r="B164" s="159"/>
      <c r="C164" s="141"/>
      <c r="D164" s="159"/>
      <c r="E164" s="159"/>
      <c r="F164" s="159"/>
      <c r="G164" s="139"/>
      <c r="H164" s="139"/>
      <c r="I164" s="139"/>
      <c r="J164" s="139"/>
      <c r="K164" s="139"/>
      <c r="L164" s="140">
        <v>0.5</v>
      </c>
      <c r="M164" s="159"/>
    </row>
    <row r="165" spans="1:13" x14ac:dyDescent="0.2">
      <c r="A165" s="64" t="s">
        <v>266</v>
      </c>
      <c r="B165" s="159"/>
      <c r="C165" s="141"/>
      <c r="D165" s="159"/>
      <c r="E165" s="159"/>
      <c r="F165" s="159"/>
      <c r="G165" s="139"/>
      <c r="H165" s="139"/>
      <c r="I165" s="139"/>
      <c r="J165" s="139"/>
      <c r="K165" s="139"/>
      <c r="L165" s="140">
        <v>2</v>
      </c>
      <c r="M165" s="159"/>
    </row>
    <row r="166" spans="1:13" x14ac:dyDescent="0.2">
      <c r="A166" s="64" t="s">
        <v>265</v>
      </c>
      <c r="B166" s="159"/>
      <c r="C166" s="141"/>
      <c r="D166" s="159"/>
      <c r="E166" s="159"/>
      <c r="F166" s="159"/>
      <c r="G166" s="139"/>
      <c r="H166" s="139"/>
      <c r="I166" s="139"/>
      <c r="J166" s="139"/>
      <c r="K166" s="139"/>
      <c r="L166" s="140">
        <v>1</v>
      </c>
      <c r="M166" s="159"/>
    </row>
    <row r="167" spans="1:13" x14ac:dyDescent="0.2">
      <c r="A167" s="21" t="s">
        <v>261</v>
      </c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</row>
    <row r="168" spans="1:13" x14ac:dyDescent="0.2">
      <c r="A168" s="138" t="s">
        <v>267</v>
      </c>
      <c r="B168" s="159"/>
      <c r="C168" s="159"/>
      <c r="D168" s="159"/>
      <c r="E168" s="159"/>
      <c r="F168" s="159"/>
      <c r="G168" s="139"/>
      <c r="H168" s="139"/>
      <c r="I168" s="139"/>
      <c r="J168" s="139"/>
      <c r="K168" s="139"/>
      <c r="L168" s="140">
        <v>2</v>
      </c>
      <c r="M168" s="159"/>
    </row>
    <row r="169" spans="1:13" x14ac:dyDescent="0.2">
      <c r="A169" s="21" t="s">
        <v>268</v>
      </c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</row>
    <row r="170" spans="1:13" x14ac:dyDescent="0.2">
      <c r="A170" s="11" t="s">
        <v>269</v>
      </c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</row>
    <row r="171" spans="1:13" x14ac:dyDescent="0.2">
      <c r="A171" s="138" t="s">
        <v>270</v>
      </c>
      <c r="B171" s="159"/>
      <c r="C171" s="159"/>
      <c r="D171" s="159"/>
      <c r="E171" s="159"/>
      <c r="F171" s="159"/>
      <c r="G171" s="139"/>
      <c r="H171" s="139"/>
      <c r="I171" s="139"/>
      <c r="J171" s="139"/>
      <c r="K171" s="139"/>
      <c r="L171" s="140">
        <v>0.5</v>
      </c>
      <c r="M171" s="139"/>
    </row>
    <row r="172" spans="1:13" x14ac:dyDescent="0.2">
      <c r="A172" s="21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</row>
    <row r="173" spans="1:13" x14ac:dyDescent="0.2">
      <c r="A173" s="21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</row>
    <row r="174" spans="1:13" x14ac:dyDescent="0.2">
      <c r="A174" s="21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</row>
    <row r="175" spans="1:13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13" ht="15" x14ac:dyDescent="0.25">
      <c r="A176" s="21" t="s">
        <v>254</v>
      </c>
      <c r="F176" s="109" t="s">
        <v>160</v>
      </c>
      <c r="G176" s="130"/>
      <c r="H176" s="130"/>
      <c r="I176" s="130"/>
      <c r="J176" s="130"/>
      <c r="K176" s="131">
        <v>1000</v>
      </c>
      <c r="L176" s="131">
        <f>K176*1.06</f>
        <v>1060</v>
      </c>
      <c r="M176" s="132"/>
    </row>
    <row r="177" spans="1:13" ht="15" x14ac:dyDescent="0.25">
      <c r="A177" s="108" t="s">
        <v>159</v>
      </c>
      <c r="F177" s="109" t="s">
        <v>162</v>
      </c>
      <c r="G177" s="130"/>
      <c r="H177" s="130"/>
      <c r="I177" s="130"/>
      <c r="J177" s="130"/>
      <c r="K177" s="131">
        <v>2000</v>
      </c>
      <c r="L177" s="131">
        <f t="shared" ref="L177:L182" si="23">K177*1.06</f>
        <v>2120</v>
      </c>
      <c r="M177" s="132"/>
    </row>
    <row r="178" spans="1:13" ht="15" x14ac:dyDescent="0.25">
      <c r="A178" s="108" t="s">
        <v>161</v>
      </c>
      <c r="F178" s="109" t="s">
        <v>164</v>
      </c>
      <c r="G178" s="130"/>
      <c r="H178" s="130"/>
      <c r="I178" s="130"/>
      <c r="J178" s="130"/>
      <c r="K178" s="131">
        <v>3000</v>
      </c>
      <c r="L178" s="131">
        <f t="shared" si="23"/>
        <v>3180</v>
      </c>
      <c r="M178" s="132"/>
    </row>
    <row r="179" spans="1:13" ht="15" x14ac:dyDescent="0.25">
      <c r="A179" s="108" t="s">
        <v>163</v>
      </c>
      <c r="F179" s="109" t="s">
        <v>166</v>
      </c>
      <c r="G179" s="130"/>
      <c r="H179" s="130"/>
      <c r="I179" s="130"/>
      <c r="J179" s="130"/>
      <c r="K179" s="131">
        <v>4000</v>
      </c>
      <c r="L179" s="131">
        <f t="shared" si="23"/>
        <v>4240</v>
      </c>
      <c r="M179" s="132"/>
    </row>
    <row r="180" spans="1:13" ht="15" x14ac:dyDescent="0.25">
      <c r="A180" s="108" t="s">
        <v>165</v>
      </c>
      <c r="F180" s="109" t="s">
        <v>168</v>
      </c>
      <c r="G180" s="130"/>
      <c r="H180" s="130"/>
      <c r="I180" s="130"/>
      <c r="J180" s="130"/>
      <c r="K180" s="131">
        <v>5000</v>
      </c>
      <c r="L180" s="131">
        <f t="shared" si="23"/>
        <v>5300</v>
      </c>
      <c r="M180" s="132"/>
    </row>
    <row r="181" spans="1:13" ht="15" x14ac:dyDescent="0.25">
      <c r="A181" s="108" t="s">
        <v>167</v>
      </c>
      <c r="F181" s="109" t="s">
        <v>170</v>
      </c>
      <c r="G181" s="130"/>
      <c r="H181" s="130"/>
      <c r="I181" s="130"/>
      <c r="J181" s="130"/>
      <c r="K181" s="131">
        <v>6000</v>
      </c>
      <c r="L181" s="131">
        <f t="shared" si="23"/>
        <v>6360</v>
      </c>
      <c r="M181" s="132"/>
    </row>
    <row r="182" spans="1:13" ht="15" x14ac:dyDescent="0.25">
      <c r="A182" s="108" t="s">
        <v>169</v>
      </c>
      <c r="D182" s="109" t="s">
        <v>172</v>
      </c>
      <c r="G182" s="130"/>
      <c r="H182" s="130"/>
      <c r="I182" s="130"/>
      <c r="J182" s="130"/>
      <c r="K182" s="131">
        <v>15000</v>
      </c>
      <c r="L182" s="131">
        <f t="shared" si="23"/>
        <v>15900</v>
      </c>
      <c r="M182" s="132"/>
    </row>
    <row r="183" spans="1:13" ht="15" x14ac:dyDescent="0.25">
      <c r="A183" s="108" t="s">
        <v>171</v>
      </c>
      <c r="G183" s="130"/>
      <c r="H183" s="130"/>
      <c r="I183" s="130"/>
      <c r="J183" s="130"/>
      <c r="K183" s="130"/>
      <c r="L183" s="130"/>
      <c r="M183" s="132"/>
    </row>
    <row r="184" spans="1:13" ht="15" x14ac:dyDescent="0.25">
      <c r="A184" s="110"/>
      <c r="M184" s="115"/>
    </row>
    <row r="185" spans="1:13" ht="15" x14ac:dyDescent="0.25">
      <c r="A185" s="111" t="s">
        <v>173</v>
      </c>
      <c r="F185" s="109" t="s">
        <v>174</v>
      </c>
      <c r="G185" s="130"/>
      <c r="H185" s="130"/>
      <c r="I185" s="130"/>
      <c r="J185" s="130"/>
      <c r="K185" s="131">
        <v>800</v>
      </c>
      <c r="L185" s="131">
        <f>K185*1.06</f>
        <v>848</v>
      </c>
      <c r="M185" s="132"/>
    </row>
    <row r="186" spans="1:13" ht="15" x14ac:dyDescent="0.25">
      <c r="A186" s="108" t="s">
        <v>159</v>
      </c>
      <c r="F186" s="109" t="s">
        <v>175</v>
      </c>
      <c r="G186" s="130"/>
      <c r="H186" s="130"/>
      <c r="I186" s="130"/>
      <c r="J186" s="130"/>
      <c r="K186" s="131">
        <v>1800</v>
      </c>
      <c r="L186" s="131">
        <f t="shared" ref="L186:L191" si="24">K186*1.06</f>
        <v>1908</v>
      </c>
      <c r="M186" s="132"/>
    </row>
    <row r="187" spans="1:13" ht="15" x14ac:dyDescent="0.25">
      <c r="A187" s="108" t="s">
        <v>161</v>
      </c>
      <c r="F187" s="109" t="s">
        <v>176</v>
      </c>
      <c r="G187" s="130"/>
      <c r="H187" s="130"/>
      <c r="I187" s="130"/>
      <c r="J187" s="130"/>
      <c r="K187" s="131">
        <v>2800</v>
      </c>
      <c r="L187" s="131">
        <f t="shared" si="24"/>
        <v>2968</v>
      </c>
      <c r="M187" s="132"/>
    </row>
    <row r="188" spans="1:13" ht="15" x14ac:dyDescent="0.25">
      <c r="A188" s="108" t="s">
        <v>163</v>
      </c>
      <c r="F188" s="109" t="s">
        <v>177</v>
      </c>
      <c r="G188" s="130"/>
      <c r="H188" s="130"/>
      <c r="I188" s="130"/>
      <c r="J188" s="130"/>
      <c r="K188" s="131">
        <v>3800</v>
      </c>
      <c r="L188" s="131">
        <f t="shared" si="24"/>
        <v>4028</v>
      </c>
      <c r="M188" s="132"/>
    </row>
    <row r="189" spans="1:13" ht="15" x14ac:dyDescent="0.25">
      <c r="A189" s="108" t="s">
        <v>165</v>
      </c>
      <c r="F189" s="109" t="s">
        <v>178</v>
      </c>
      <c r="G189" s="130"/>
      <c r="H189" s="130"/>
      <c r="I189" s="130"/>
      <c r="J189" s="130"/>
      <c r="K189" s="133">
        <v>4800</v>
      </c>
      <c r="L189" s="131">
        <f t="shared" si="24"/>
        <v>5088</v>
      </c>
      <c r="M189" s="132"/>
    </row>
    <row r="190" spans="1:13" ht="15" x14ac:dyDescent="0.25">
      <c r="A190" s="108" t="s">
        <v>167</v>
      </c>
      <c r="F190" s="109" t="s">
        <v>179</v>
      </c>
      <c r="G190" s="130"/>
      <c r="H190" s="130"/>
      <c r="I190" s="130"/>
      <c r="J190" s="130"/>
      <c r="K190" s="131">
        <v>5800</v>
      </c>
      <c r="L190" s="131">
        <f t="shared" si="24"/>
        <v>6148</v>
      </c>
      <c r="M190" s="132"/>
    </row>
    <row r="191" spans="1:13" ht="15" x14ac:dyDescent="0.25">
      <c r="A191" s="108" t="s">
        <v>169</v>
      </c>
      <c r="D191" s="109" t="s">
        <v>180</v>
      </c>
      <c r="G191" s="130"/>
      <c r="H191" s="130"/>
      <c r="I191" s="130"/>
      <c r="J191" s="130"/>
      <c r="K191" s="131">
        <v>13000</v>
      </c>
      <c r="L191" s="131">
        <f t="shared" si="24"/>
        <v>13780</v>
      </c>
      <c r="M191" s="132"/>
    </row>
    <row r="192" spans="1:13" ht="15" x14ac:dyDescent="0.25">
      <c r="A192" s="108" t="s">
        <v>171</v>
      </c>
      <c r="G192" s="130"/>
      <c r="H192" s="130"/>
      <c r="I192" s="130"/>
      <c r="J192" s="130"/>
      <c r="K192" s="130"/>
      <c r="L192" s="130"/>
      <c r="M192" s="132"/>
    </row>
    <row r="193" spans="1:13" ht="15" x14ac:dyDescent="0.25">
      <c r="A193" s="111" t="s">
        <v>181</v>
      </c>
      <c r="M193" s="115"/>
    </row>
    <row r="194" spans="1:13" ht="15" x14ac:dyDescent="0.25">
      <c r="A194" s="111" t="s">
        <v>182</v>
      </c>
      <c r="F194" s="109" t="s">
        <v>168</v>
      </c>
      <c r="G194" s="130"/>
      <c r="H194" s="130"/>
      <c r="I194" s="130"/>
      <c r="J194" s="130"/>
      <c r="K194" s="130"/>
      <c r="L194" s="130"/>
      <c r="M194" s="132"/>
    </row>
    <row r="195" spans="1:13" ht="15" x14ac:dyDescent="0.25">
      <c r="A195" s="108" t="s">
        <v>183</v>
      </c>
      <c r="F195" s="109" t="s">
        <v>185</v>
      </c>
      <c r="G195" s="130"/>
      <c r="H195" s="130"/>
      <c r="I195" s="130"/>
      <c r="J195" s="130"/>
      <c r="K195" s="131">
        <v>5000</v>
      </c>
      <c r="L195" s="131">
        <f t="shared" ref="L195:L200" si="25">K195*1.06</f>
        <v>5300</v>
      </c>
      <c r="M195" s="132"/>
    </row>
    <row r="196" spans="1:13" ht="15" x14ac:dyDescent="0.25">
      <c r="A196" s="108" t="s">
        <v>184</v>
      </c>
      <c r="F196" s="109" t="s">
        <v>187</v>
      </c>
      <c r="G196" s="130"/>
      <c r="H196" s="130"/>
      <c r="I196" s="130"/>
      <c r="J196" s="130"/>
      <c r="K196" s="131">
        <v>7000</v>
      </c>
      <c r="L196" s="131">
        <f t="shared" si="25"/>
        <v>7420</v>
      </c>
      <c r="M196" s="132"/>
    </row>
    <row r="197" spans="1:13" ht="15" x14ac:dyDescent="0.25">
      <c r="A197" s="108" t="s">
        <v>186</v>
      </c>
      <c r="F197" s="109" t="s">
        <v>189</v>
      </c>
      <c r="G197" s="130"/>
      <c r="H197" s="130"/>
      <c r="I197" s="130"/>
      <c r="J197" s="130"/>
      <c r="K197" s="131">
        <v>9000</v>
      </c>
      <c r="L197" s="131">
        <f t="shared" si="25"/>
        <v>9540</v>
      </c>
      <c r="M197" s="132"/>
    </row>
    <row r="198" spans="1:13" ht="15" x14ac:dyDescent="0.25">
      <c r="A198" s="108" t="s">
        <v>188</v>
      </c>
      <c r="F198" s="109" t="s">
        <v>180</v>
      </c>
      <c r="G198" s="130"/>
      <c r="H198" s="130"/>
      <c r="I198" s="130"/>
      <c r="J198" s="130"/>
      <c r="K198" s="131">
        <v>11000</v>
      </c>
      <c r="L198" s="131">
        <f t="shared" si="25"/>
        <v>11660</v>
      </c>
      <c r="M198" s="132"/>
    </row>
    <row r="199" spans="1:13" ht="15" x14ac:dyDescent="0.25">
      <c r="A199" s="108" t="s">
        <v>190</v>
      </c>
      <c r="D199" s="109" t="s">
        <v>192</v>
      </c>
      <c r="G199" s="130"/>
      <c r="H199" s="130"/>
      <c r="I199" s="130"/>
      <c r="J199" s="130"/>
      <c r="K199" s="131">
        <v>13000</v>
      </c>
      <c r="L199" s="131">
        <f t="shared" si="25"/>
        <v>13780</v>
      </c>
      <c r="M199" s="132"/>
    </row>
    <row r="200" spans="1:13" ht="15" x14ac:dyDescent="0.25">
      <c r="A200" s="108" t="s">
        <v>191</v>
      </c>
      <c r="G200" s="130"/>
      <c r="H200" s="130"/>
      <c r="I200" s="130"/>
      <c r="J200" s="130"/>
      <c r="K200" s="131">
        <v>25000</v>
      </c>
      <c r="L200" s="131">
        <f t="shared" si="25"/>
        <v>26500</v>
      </c>
      <c r="M200" s="132"/>
    </row>
    <row r="201" spans="1:13" ht="15" x14ac:dyDescent="0.25">
      <c r="A201" s="111" t="s">
        <v>193</v>
      </c>
      <c r="F201" s="109" t="s">
        <v>194</v>
      </c>
      <c r="M201" s="115"/>
    </row>
    <row r="202" spans="1:13" ht="15" x14ac:dyDescent="0.25">
      <c r="A202" s="108" t="s">
        <v>183</v>
      </c>
      <c r="F202" s="109" t="s">
        <v>195</v>
      </c>
      <c r="G202" s="130"/>
      <c r="H202" s="130"/>
      <c r="I202" s="130"/>
      <c r="J202" s="130"/>
      <c r="K202" s="131">
        <v>4800</v>
      </c>
      <c r="L202" s="131">
        <f t="shared" ref="L202:L207" si="26">K202*1.06</f>
        <v>5088</v>
      </c>
      <c r="M202" s="132"/>
    </row>
    <row r="203" spans="1:13" ht="15" x14ac:dyDescent="0.25">
      <c r="A203" s="108" t="s">
        <v>184</v>
      </c>
      <c r="F203" s="109" t="s">
        <v>196</v>
      </c>
      <c r="G203" s="130"/>
      <c r="H203" s="130"/>
      <c r="I203" s="130"/>
      <c r="J203" s="130"/>
      <c r="K203" s="131">
        <v>6800</v>
      </c>
      <c r="L203" s="131">
        <f t="shared" si="26"/>
        <v>7208</v>
      </c>
      <c r="M203" s="132"/>
    </row>
    <row r="204" spans="1:13" ht="15" x14ac:dyDescent="0.25">
      <c r="A204" s="108" t="s">
        <v>186</v>
      </c>
      <c r="F204" s="109" t="s">
        <v>197</v>
      </c>
      <c r="G204" s="130"/>
      <c r="H204" s="130"/>
      <c r="I204" s="130"/>
      <c r="J204" s="130"/>
      <c r="K204" s="131">
        <v>8800</v>
      </c>
      <c r="L204" s="131">
        <f t="shared" si="26"/>
        <v>9328</v>
      </c>
      <c r="M204" s="132"/>
    </row>
    <row r="205" spans="1:13" ht="15" x14ac:dyDescent="0.25">
      <c r="A205" s="108" t="s">
        <v>188</v>
      </c>
      <c r="F205" s="109" t="s">
        <v>198</v>
      </c>
      <c r="G205" s="130"/>
      <c r="H205" s="130"/>
      <c r="I205" s="130"/>
      <c r="J205" s="130"/>
      <c r="K205" s="131">
        <v>10800</v>
      </c>
      <c r="L205" s="131">
        <f t="shared" si="26"/>
        <v>11448</v>
      </c>
      <c r="M205" s="132"/>
    </row>
    <row r="206" spans="1:13" ht="15" x14ac:dyDescent="0.25">
      <c r="A206" s="108" t="s">
        <v>190</v>
      </c>
      <c r="D206" s="109" t="s">
        <v>199</v>
      </c>
      <c r="G206" s="130"/>
      <c r="H206" s="130"/>
      <c r="I206" s="130"/>
      <c r="J206" s="130"/>
      <c r="K206" s="131">
        <v>12800</v>
      </c>
      <c r="L206" s="131">
        <f t="shared" si="26"/>
        <v>13568</v>
      </c>
      <c r="M206" s="132"/>
    </row>
    <row r="207" spans="1:13" ht="15" x14ac:dyDescent="0.25">
      <c r="A207" s="108" t="s">
        <v>191</v>
      </c>
      <c r="G207" s="130"/>
      <c r="H207" s="130"/>
      <c r="I207" s="130"/>
      <c r="J207" s="130"/>
      <c r="K207" s="131">
        <v>23000</v>
      </c>
      <c r="L207" s="131">
        <f t="shared" si="26"/>
        <v>24380</v>
      </c>
      <c r="M207" s="132"/>
    </row>
    <row r="208" spans="1:13" ht="15" x14ac:dyDescent="0.25">
      <c r="A208" s="111"/>
      <c r="M208" s="115"/>
    </row>
    <row r="209" spans="1:13" ht="15" x14ac:dyDescent="0.25">
      <c r="A209" s="111"/>
      <c r="M209" s="115"/>
    </row>
    <row r="210" spans="1:13" ht="15" x14ac:dyDescent="0.25">
      <c r="A210" s="111" t="s">
        <v>200</v>
      </c>
      <c r="M210" s="115"/>
    </row>
    <row r="211" spans="1:13" ht="15" x14ac:dyDescent="0.25">
      <c r="A211" s="111" t="s">
        <v>201</v>
      </c>
      <c r="M211" s="115"/>
    </row>
    <row r="212" spans="1:13" ht="15" x14ac:dyDescent="0.25">
      <c r="A212" s="111" t="s">
        <v>202</v>
      </c>
      <c r="F212" s="109" t="s">
        <v>170</v>
      </c>
      <c r="M212" s="115"/>
    </row>
    <row r="213" spans="1:13" ht="15" x14ac:dyDescent="0.25">
      <c r="A213" s="108" t="s">
        <v>183</v>
      </c>
      <c r="F213" s="109" t="s">
        <v>203</v>
      </c>
      <c r="G213" s="130"/>
      <c r="H213" s="130"/>
      <c r="I213" s="130"/>
      <c r="J213" s="130"/>
      <c r="K213" s="131">
        <v>6000</v>
      </c>
      <c r="L213" s="131">
        <f t="shared" ref="L213:L218" si="27">K213*1.06</f>
        <v>6360</v>
      </c>
      <c r="M213" s="132"/>
    </row>
    <row r="214" spans="1:13" ht="15" x14ac:dyDescent="0.25">
      <c r="A214" s="108" t="s">
        <v>184</v>
      </c>
      <c r="F214" s="109" t="s">
        <v>204</v>
      </c>
      <c r="G214" s="130"/>
      <c r="H214" s="130"/>
      <c r="I214" s="130"/>
      <c r="J214" s="130"/>
      <c r="K214" s="131">
        <v>8000</v>
      </c>
      <c r="L214" s="131">
        <f t="shared" si="27"/>
        <v>8480</v>
      </c>
      <c r="M214" s="132"/>
    </row>
    <row r="215" spans="1:13" ht="15" x14ac:dyDescent="0.25">
      <c r="A215" s="108" t="s">
        <v>186</v>
      </c>
      <c r="F215" s="109" t="s">
        <v>205</v>
      </c>
      <c r="G215" s="130"/>
      <c r="H215" s="130"/>
      <c r="I215" s="130"/>
      <c r="J215" s="130"/>
      <c r="K215" s="131">
        <v>10000</v>
      </c>
      <c r="L215" s="131">
        <f t="shared" si="27"/>
        <v>10600</v>
      </c>
      <c r="M215" s="132"/>
    </row>
    <row r="216" spans="1:13" ht="15" x14ac:dyDescent="0.25">
      <c r="A216" s="108" t="s">
        <v>188</v>
      </c>
      <c r="F216" s="109" t="s">
        <v>206</v>
      </c>
      <c r="G216" s="130"/>
      <c r="H216" s="130"/>
      <c r="I216" s="130"/>
      <c r="J216" s="130"/>
      <c r="K216" s="131">
        <v>12000</v>
      </c>
      <c r="L216" s="131">
        <f t="shared" si="27"/>
        <v>12720</v>
      </c>
      <c r="M216" s="132"/>
    </row>
    <row r="217" spans="1:13" ht="15" x14ac:dyDescent="0.25">
      <c r="A217" s="108" t="s">
        <v>190</v>
      </c>
      <c r="D217" s="109" t="s">
        <v>207</v>
      </c>
      <c r="G217" s="130"/>
      <c r="H217" s="130"/>
      <c r="I217" s="130"/>
      <c r="J217" s="130"/>
      <c r="K217" s="131">
        <v>14000</v>
      </c>
      <c r="L217" s="131">
        <f t="shared" si="27"/>
        <v>14840</v>
      </c>
      <c r="M217" s="132"/>
    </row>
    <row r="218" spans="1:13" ht="15" x14ac:dyDescent="0.25">
      <c r="A218" s="108" t="s">
        <v>191</v>
      </c>
      <c r="G218" s="130"/>
      <c r="H218" s="130"/>
      <c r="I218" s="130"/>
      <c r="J218" s="130"/>
      <c r="K218" s="131">
        <v>26000</v>
      </c>
      <c r="L218" s="131">
        <f t="shared" si="27"/>
        <v>27560</v>
      </c>
      <c r="M218" s="132"/>
    </row>
    <row r="219" spans="1:13" ht="15" x14ac:dyDescent="0.25">
      <c r="A219" s="111" t="s">
        <v>208</v>
      </c>
      <c r="F219" s="109" t="s">
        <v>209</v>
      </c>
      <c r="M219" s="115"/>
    </row>
    <row r="220" spans="1:13" ht="15" x14ac:dyDescent="0.25">
      <c r="A220" s="108" t="s">
        <v>183</v>
      </c>
      <c r="F220" s="109" t="s">
        <v>210</v>
      </c>
      <c r="G220" s="130"/>
      <c r="H220" s="130"/>
      <c r="I220" s="130"/>
      <c r="J220" s="130"/>
      <c r="K220" s="131">
        <v>5800</v>
      </c>
      <c r="L220" s="131">
        <f t="shared" ref="L220:L225" si="28">K220*1.06</f>
        <v>6148</v>
      </c>
      <c r="M220" s="132"/>
    </row>
    <row r="221" spans="1:13" ht="15" x14ac:dyDescent="0.25">
      <c r="A221" s="108" t="s">
        <v>184</v>
      </c>
      <c r="F221" s="109" t="s">
        <v>211</v>
      </c>
      <c r="G221" s="130"/>
      <c r="H221" s="130"/>
      <c r="I221" s="130"/>
      <c r="J221" s="130"/>
      <c r="K221" s="131">
        <v>7800</v>
      </c>
      <c r="L221" s="131">
        <f t="shared" si="28"/>
        <v>8268</v>
      </c>
      <c r="M221" s="132"/>
    </row>
    <row r="222" spans="1:13" ht="15" x14ac:dyDescent="0.25">
      <c r="A222" s="108" t="s">
        <v>186</v>
      </c>
      <c r="F222" s="109" t="s">
        <v>212</v>
      </c>
      <c r="G222" s="130"/>
      <c r="H222" s="130"/>
      <c r="I222" s="130"/>
      <c r="J222" s="130"/>
      <c r="K222" s="131">
        <v>9800</v>
      </c>
      <c r="L222" s="131">
        <f t="shared" si="28"/>
        <v>10388</v>
      </c>
      <c r="M222" s="132"/>
    </row>
    <row r="223" spans="1:13" ht="15" x14ac:dyDescent="0.25">
      <c r="A223" s="108" t="s">
        <v>188</v>
      </c>
      <c r="F223" s="109" t="s">
        <v>213</v>
      </c>
      <c r="G223" s="130"/>
      <c r="H223" s="130"/>
      <c r="I223" s="130"/>
      <c r="J223" s="130"/>
      <c r="K223" s="131">
        <v>11800</v>
      </c>
      <c r="L223" s="131">
        <f t="shared" si="28"/>
        <v>12508</v>
      </c>
      <c r="M223" s="132"/>
    </row>
    <row r="224" spans="1:13" ht="15" x14ac:dyDescent="0.25">
      <c r="A224" s="108" t="s">
        <v>190</v>
      </c>
      <c r="D224" s="109" t="s">
        <v>192</v>
      </c>
      <c r="G224" s="130"/>
      <c r="H224" s="130"/>
      <c r="I224" s="130"/>
      <c r="J224" s="130"/>
      <c r="K224" s="131">
        <v>13800</v>
      </c>
      <c r="L224" s="131">
        <f t="shared" si="28"/>
        <v>14628</v>
      </c>
      <c r="M224" s="132"/>
    </row>
    <row r="225" spans="1:13" ht="15" x14ac:dyDescent="0.25">
      <c r="A225" s="108" t="s">
        <v>191</v>
      </c>
      <c r="G225" s="130"/>
      <c r="H225" s="130"/>
      <c r="I225" s="130"/>
      <c r="J225" s="130"/>
      <c r="K225" s="131">
        <v>25000</v>
      </c>
      <c r="L225" s="131">
        <f t="shared" si="28"/>
        <v>26500</v>
      </c>
      <c r="M225" s="132"/>
    </row>
    <row r="226" spans="1:13" ht="15" x14ac:dyDescent="0.25">
      <c r="A226" s="111" t="s">
        <v>214</v>
      </c>
      <c r="F226" s="109" t="s">
        <v>216</v>
      </c>
      <c r="M226" s="115"/>
    </row>
    <row r="227" spans="1:13" ht="15" x14ac:dyDescent="0.25">
      <c r="A227" s="108" t="s">
        <v>215</v>
      </c>
      <c r="F227" s="109" t="s">
        <v>218</v>
      </c>
      <c r="G227" s="130"/>
      <c r="H227" s="130"/>
      <c r="I227" s="130"/>
      <c r="J227" s="136" t="s">
        <v>251</v>
      </c>
      <c r="K227" s="130"/>
      <c r="L227" s="130">
        <f>1000*1.06</f>
        <v>1060</v>
      </c>
      <c r="M227" s="132"/>
    </row>
    <row r="228" spans="1:13" ht="15" x14ac:dyDescent="0.25">
      <c r="A228" s="108" t="s">
        <v>217</v>
      </c>
      <c r="E228" s="109" t="s">
        <v>220</v>
      </c>
      <c r="G228" s="130"/>
      <c r="H228" s="130"/>
      <c r="I228" s="130"/>
      <c r="J228" s="136" t="s">
        <v>252</v>
      </c>
      <c r="K228" s="130"/>
      <c r="L228" s="130">
        <f>2000*1.06</f>
        <v>2120</v>
      </c>
      <c r="M228" s="132"/>
    </row>
    <row r="229" spans="1:13" ht="15" x14ac:dyDescent="0.25">
      <c r="A229" s="108" t="s">
        <v>219</v>
      </c>
      <c r="G229" s="130"/>
      <c r="H229" s="130"/>
      <c r="I229" s="130"/>
      <c r="J229" s="136" t="s">
        <v>253</v>
      </c>
      <c r="K229" s="130"/>
      <c r="L229" s="130">
        <f>3000*1.06</f>
        <v>3180</v>
      </c>
      <c r="M229" s="132"/>
    </row>
    <row r="230" spans="1:13" ht="15" x14ac:dyDescent="0.25">
      <c r="A230" s="111" t="s">
        <v>221</v>
      </c>
      <c r="E230" s="110" t="s">
        <v>223</v>
      </c>
      <c r="H230" s="110"/>
      <c r="M230" s="115"/>
    </row>
    <row r="231" spans="1:13" ht="15" x14ac:dyDescent="0.25">
      <c r="A231" s="110" t="s">
        <v>222</v>
      </c>
      <c r="G231" s="130"/>
      <c r="H231" s="135"/>
      <c r="I231" s="130"/>
      <c r="J231" s="130"/>
      <c r="K231" s="131">
        <v>1000</v>
      </c>
      <c r="L231" s="131">
        <f>K231*1.06</f>
        <v>1060</v>
      </c>
      <c r="M231" s="132"/>
    </row>
    <row r="232" spans="1:13" ht="15" x14ac:dyDescent="0.25">
      <c r="A232" s="110" t="s">
        <v>224</v>
      </c>
      <c r="G232" s="135"/>
      <c r="H232" s="130"/>
      <c r="I232" s="130"/>
      <c r="J232" s="130"/>
      <c r="K232" s="131">
        <v>2000</v>
      </c>
      <c r="L232" s="131">
        <f>K232*1.06</f>
        <v>2120</v>
      </c>
      <c r="M232" s="132"/>
    </row>
    <row r="233" spans="1:13" ht="15" x14ac:dyDescent="0.25">
      <c r="A233" s="110" t="s">
        <v>225</v>
      </c>
      <c r="G233" s="130"/>
      <c r="H233" s="130"/>
      <c r="I233" s="130"/>
      <c r="J233" s="130"/>
      <c r="K233" s="131">
        <v>3000</v>
      </c>
      <c r="L233" s="131">
        <f>K233*1.06</f>
        <v>3180</v>
      </c>
      <c r="M233" s="132"/>
    </row>
    <row r="234" spans="1:13" ht="15" x14ac:dyDescent="0.25">
      <c r="A234" s="110"/>
      <c r="M234" s="115"/>
    </row>
    <row r="235" spans="1:13" ht="15" x14ac:dyDescent="0.25">
      <c r="A235" s="111" t="s">
        <v>226</v>
      </c>
      <c r="G235" s="110"/>
      <c r="M235" s="115"/>
    </row>
    <row r="236" spans="1:13" ht="15" x14ac:dyDescent="0.25">
      <c r="A236" s="110" t="s">
        <v>227</v>
      </c>
      <c r="G236" s="135"/>
      <c r="H236" s="130"/>
      <c r="I236" s="130"/>
      <c r="J236" s="130"/>
      <c r="K236" s="131">
        <v>1000</v>
      </c>
      <c r="L236" s="131">
        <f>K236*1.06</f>
        <v>1060</v>
      </c>
      <c r="M236" s="132"/>
    </row>
    <row r="237" spans="1:13" ht="15" x14ac:dyDescent="0.25">
      <c r="A237" s="110" t="s">
        <v>228</v>
      </c>
      <c r="G237" s="135"/>
      <c r="H237" s="130"/>
      <c r="I237" s="130"/>
      <c r="J237" s="130"/>
      <c r="K237" s="131">
        <v>2000</v>
      </c>
      <c r="L237" s="131">
        <f>K237*1.06</f>
        <v>2120</v>
      </c>
      <c r="M237" s="132"/>
    </row>
    <row r="238" spans="1:13" ht="15" x14ac:dyDescent="0.25">
      <c r="A238" s="110" t="s">
        <v>229</v>
      </c>
      <c r="G238" s="135"/>
      <c r="H238" s="130"/>
      <c r="I238" s="130"/>
      <c r="J238" s="130"/>
      <c r="K238" s="131">
        <v>3000</v>
      </c>
      <c r="L238" s="131">
        <f>K238*1.06</f>
        <v>3180</v>
      </c>
      <c r="M238" s="132"/>
    </row>
    <row r="239" spans="1:13" ht="15" x14ac:dyDescent="0.25">
      <c r="A239" s="110" t="s">
        <v>230</v>
      </c>
      <c r="E239" s="110" t="s">
        <v>232</v>
      </c>
      <c r="G239" s="130"/>
      <c r="H239" s="130"/>
      <c r="I239" s="130"/>
      <c r="J239" s="130"/>
      <c r="K239" s="131">
        <v>4000</v>
      </c>
      <c r="L239" s="131">
        <f>K239*1.06</f>
        <v>4240</v>
      </c>
      <c r="M239" s="132"/>
    </row>
    <row r="240" spans="1:13" ht="15" x14ac:dyDescent="0.25">
      <c r="A240" s="110" t="s">
        <v>231</v>
      </c>
      <c r="G240" s="130"/>
      <c r="H240" s="130"/>
      <c r="I240" s="130"/>
      <c r="J240" s="130"/>
      <c r="K240" s="131">
        <v>7000</v>
      </c>
      <c r="L240" s="131">
        <f>K240*1.06</f>
        <v>7420</v>
      </c>
      <c r="M240" s="132"/>
    </row>
    <row r="241" spans="1:13" ht="15" x14ac:dyDescent="0.25">
      <c r="A241" s="111" t="s">
        <v>233</v>
      </c>
      <c r="I241" s="109"/>
      <c r="M241" s="115"/>
    </row>
    <row r="242" spans="1:13" ht="15" x14ac:dyDescent="0.25">
      <c r="A242" s="108" t="s">
        <v>234</v>
      </c>
      <c r="G242" s="130"/>
      <c r="H242" s="130"/>
      <c r="I242" s="134"/>
      <c r="J242" s="130"/>
      <c r="K242" s="131">
        <v>2000</v>
      </c>
      <c r="L242" s="131">
        <f>K242*1.06</f>
        <v>2120</v>
      </c>
      <c r="M242" s="132"/>
    </row>
    <row r="243" spans="1:13" ht="15" x14ac:dyDescent="0.25">
      <c r="A243" s="108" t="s">
        <v>235</v>
      </c>
      <c r="G243" s="130"/>
      <c r="H243" s="130"/>
      <c r="I243" s="134"/>
      <c r="J243" s="130"/>
      <c r="K243" s="131">
        <v>5000</v>
      </c>
      <c r="L243" s="131">
        <f>K243*1.06</f>
        <v>5300</v>
      </c>
      <c r="M243" s="132"/>
    </row>
    <row r="244" spans="1:13" ht="15" x14ac:dyDescent="0.25">
      <c r="A244" s="108" t="s">
        <v>236</v>
      </c>
      <c r="G244" s="130"/>
      <c r="H244" s="130"/>
      <c r="I244" s="134"/>
      <c r="J244" s="130"/>
      <c r="K244" s="131">
        <v>5500</v>
      </c>
      <c r="L244" s="131">
        <f>K244*1.06</f>
        <v>5830</v>
      </c>
      <c r="M244" s="132"/>
    </row>
    <row r="245" spans="1:13" ht="15" x14ac:dyDescent="0.25">
      <c r="A245" s="108" t="s">
        <v>237</v>
      </c>
      <c r="G245" s="130"/>
      <c r="H245" s="130"/>
      <c r="I245" s="134"/>
      <c r="J245" s="130"/>
      <c r="K245" s="131">
        <v>500</v>
      </c>
      <c r="L245" s="131">
        <f>K245*1.06</f>
        <v>530</v>
      </c>
      <c r="M245" s="132"/>
    </row>
    <row r="246" spans="1:13" ht="15" x14ac:dyDescent="0.25">
      <c r="A246" s="108" t="s">
        <v>238</v>
      </c>
      <c r="G246" s="130"/>
      <c r="H246" s="130"/>
      <c r="I246" s="130"/>
      <c r="J246" s="130"/>
      <c r="K246" s="131">
        <v>500</v>
      </c>
      <c r="L246" s="131">
        <f>K246*1.06</f>
        <v>530</v>
      </c>
      <c r="M246" s="132"/>
    </row>
    <row r="247" spans="1:13" ht="15" x14ac:dyDescent="0.25">
      <c r="A247" s="109"/>
      <c r="M247" s="115"/>
    </row>
    <row r="248" spans="1:13" ht="15" x14ac:dyDescent="0.25">
      <c r="A248" s="111" t="s">
        <v>239</v>
      </c>
      <c r="I248" s="109"/>
      <c r="M248" s="115"/>
    </row>
    <row r="249" spans="1:13" ht="15" x14ac:dyDescent="0.25">
      <c r="A249" s="108" t="s">
        <v>234</v>
      </c>
      <c r="G249" s="130"/>
      <c r="H249" s="130"/>
      <c r="I249" s="134"/>
      <c r="J249" s="130"/>
      <c r="K249" s="131">
        <v>3500</v>
      </c>
      <c r="L249" s="131">
        <f>K249*1.06</f>
        <v>3710</v>
      </c>
      <c r="M249" s="132"/>
    </row>
    <row r="250" spans="1:13" ht="15" x14ac:dyDescent="0.25">
      <c r="A250" s="108" t="s">
        <v>235</v>
      </c>
      <c r="G250" s="130"/>
      <c r="H250" s="130"/>
      <c r="I250" s="134"/>
      <c r="J250" s="130"/>
      <c r="K250" s="131">
        <v>7000</v>
      </c>
      <c r="L250" s="131">
        <f>K250*1.06</f>
        <v>7420</v>
      </c>
      <c r="M250" s="132"/>
    </row>
    <row r="251" spans="1:13" ht="15" x14ac:dyDescent="0.25">
      <c r="A251" s="108" t="s">
        <v>240</v>
      </c>
      <c r="G251" s="130"/>
      <c r="H251" s="130"/>
      <c r="I251" s="134"/>
      <c r="J251" s="130"/>
      <c r="K251" s="131">
        <v>8000</v>
      </c>
      <c r="L251" s="131">
        <f>K251*1.06</f>
        <v>8480</v>
      </c>
      <c r="M251" s="132"/>
    </row>
    <row r="252" spans="1:13" ht="15" x14ac:dyDescent="0.25">
      <c r="A252" s="108" t="s">
        <v>237</v>
      </c>
      <c r="G252" s="130"/>
      <c r="H252" s="130"/>
      <c r="I252" s="134"/>
      <c r="J252" s="130"/>
      <c r="K252" s="131">
        <v>1000</v>
      </c>
      <c r="L252" s="131">
        <f>K252*1.06</f>
        <v>1060</v>
      </c>
      <c r="M252" s="132"/>
    </row>
    <row r="253" spans="1:13" ht="15" x14ac:dyDescent="0.25">
      <c r="A253" s="108" t="s">
        <v>238</v>
      </c>
      <c r="G253" s="130"/>
      <c r="H253" s="130"/>
      <c r="I253" s="130"/>
      <c r="J253" s="130"/>
      <c r="K253" s="131">
        <v>1000</v>
      </c>
      <c r="L253" s="131">
        <f>K253*1.06</f>
        <v>1060</v>
      </c>
      <c r="M253" s="132"/>
    </row>
    <row r="254" spans="1:13" ht="15" x14ac:dyDescent="0.25">
      <c r="A254" s="111" t="s">
        <v>241</v>
      </c>
      <c r="B254" s="112" t="s">
        <v>243</v>
      </c>
    </row>
    <row r="255" spans="1:13" ht="15" x14ac:dyDescent="0.25">
      <c r="A255" s="108" t="s">
        <v>242</v>
      </c>
      <c r="B255" s="112" t="s">
        <v>245</v>
      </c>
    </row>
    <row r="256" spans="1:13" ht="15" x14ac:dyDescent="0.25">
      <c r="A256" s="108" t="s">
        <v>244</v>
      </c>
      <c r="B256" s="112" t="s">
        <v>247</v>
      </c>
    </row>
    <row r="257" spans="1:13" ht="15" x14ac:dyDescent="0.25">
      <c r="A257" s="108" t="s">
        <v>246</v>
      </c>
    </row>
    <row r="258" spans="1:13" ht="15" x14ac:dyDescent="0.25">
      <c r="A258" s="113" t="s">
        <v>248</v>
      </c>
    </row>
    <row r="259" spans="1:13" ht="15" x14ac:dyDescent="0.25">
      <c r="A259" s="114" t="s">
        <v>249</v>
      </c>
    </row>
    <row r="260" spans="1:13" ht="15" x14ac:dyDescent="0.25">
      <c r="A260" s="114" t="s">
        <v>250</v>
      </c>
    </row>
    <row r="261" spans="1:13" ht="15" x14ac:dyDescent="0.25">
      <c r="A261" s="113"/>
    </row>
    <row r="262" spans="1:13" x14ac:dyDescent="0.2">
      <c r="A262" s="302" t="s">
        <v>257</v>
      </c>
      <c r="B262" s="302"/>
      <c r="C262" s="302"/>
      <c r="D262" s="302"/>
      <c r="E262" s="302"/>
      <c r="F262" s="302"/>
      <c r="G262" s="302"/>
      <c r="H262" s="302"/>
      <c r="I262" s="302"/>
      <c r="J262" s="302"/>
      <c r="K262" s="302"/>
      <c r="L262" s="302"/>
      <c r="M262" s="302"/>
    </row>
    <row r="263" spans="1:13" x14ac:dyDescent="0.2">
      <c r="A263" t="s">
        <v>255</v>
      </c>
      <c r="K263">
        <v>200</v>
      </c>
      <c r="L263">
        <f>K263*1.06</f>
        <v>212</v>
      </c>
    </row>
    <row r="264" spans="1:13" x14ac:dyDescent="0.2">
      <c r="A264" s="2" t="s">
        <v>256</v>
      </c>
      <c r="K264">
        <v>500</v>
      </c>
      <c r="L264">
        <f>K264*1.06</f>
        <v>530</v>
      </c>
    </row>
    <row r="265" spans="1:13" ht="15" x14ac:dyDescent="0.25">
      <c r="A265" s="110"/>
    </row>
    <row r="266" spans="1:13" ht="15" x14ac:dyDescent="0.25">
      <c r="A266" s="110"/>
    </row>
    <row r="267" spans="1:13" x14ac:dyDescent="0.2">
      <c r="A267" s="293" t="s">
        <v>38</v>
      </c>
      <c r="B267" s="294"/>
      <c r="C267" s="294"/>
      <c r="D267" s="294"/>
      <c r="E267" s="294"/>
      <c r="F267" s="294"/>
      <c r="G267" s="294"/>
      <c r="H267" s="294"/>
      <c r="I267" s="294"/>
      <c r="J267" s="294"/>
      <c r="K267" s="294"/>
      <c r="L267" s="294"/>
      <c r="M267" s="295"/>
    </row>
    <row r="268" spans="1:13" x14ac:dyDescent="0.2">
      <c r="A268" s="11" t="s">
        <v>136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</row>
    <row r="269" spans="1:13" ht="15" x14ac:dyDescent="0.25">
      <c r="A269" s="110"/>
    </row>
    <row r="270" spans="1:13" ht="15" x14ac:dyDescent="0.25">
      <c r="A270" s="110"/>
    </row>
  </sheetData>
  <mergeCells count="14">
    <mergeCell ref="A152:M152"/>
    <mergeCell ref="A262:M262"/>
    <mergeCell ref="A267:M267"/>
    <mergeCell ref="A63:B63"/>
    <mergeCell ref="A71:M71"/>
    <mergeCell ref="A86:M86"/>
    <mergeCell ref="A110:M110"/>
    <mergeCell ref="A132:M132"/>
    <mergeCell ref="A141:M141"/>
    <mergeCell ref="A2:M2"/>
    <mergeCell ref="A3:M3"/>
    <mergeCell ref="A8:M8"/>
    <mergeCell ref="A31:M31"/>
    <mergeCell ref="A135:M13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H9" sqref="H9"/>
    </sheetView>
  </sheetViews>
  <sheetFormatPr defaultRowHeight="12.75" x14ac:dyDescent="0.2"/>
  <sheetData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Tariffs</vt:lpstr>
      <vt:lpstr>Income</vt:lpstr>
      <vt:lpstr>Sheet3</vt:lpstr>
      <vt:lpstr>Published</vt:lpstr>
      <vt:lpstr>Sheet1</vt:lpstr>
      <vt:lpstr>tariff summary</vt:lpstr>
      <vt:lpstr>Income!Print_Area</vt:lpstr>
      <vt:lpstr>Tariffs!Print_Area</vt:lpstr>
    </vt:vector>
  </TitlesOfParts>
  <Company>Inkwanca Municipality Molteno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Zuko  Mrwebi</dc:creator>
  <cp:lastModifiedBy>macdonald machimbidza</cp:lastModifiedBy>
  <cp:lastPrinted>2020-03-31T08:48:37Z</cp:lastPrinted>
  <dcterms:created xsi:type="dcterms:W3CDTF">2006-05-18T19:07:44Z</dcterms:created>
  <dcterms:modified xsi:type="dcterms:W3CDTF">2021-04-12T12:23:35Z</dcterms:modified>
</cp:coreProperties>
</file>